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defaultThemeVersion="124226"/>
  <xr:revisionPtr revIDLastSave="0" documentId="8_{7FB873BF-5BF9-49E9-880A-04BB4626B5EF}" xr6:coauthVersionLast="36" xr6:coauthVersionMax="36" xr10:uidLastSave="{00000000-0000-0000-0000-000000000000}"/>
  <bookViews>
    <workbookView xWindow="-15" yWindow="-15" windowWidth="14520" windowHeight="11760" tabRatio="891" activeTab="3" xr2:uid="{00000000-000D-0000-FFFF-FFFF00000000}"/>
  </bookViews>
  <sheets>
    <sheet name="1.Aanschrijfbrief" sheetId="4" r:id="rId1"/>
    <sheet name="2.Adressering" sheetId="5" r:id="rId2"/>
    <sheet name="3.Toelichting" sheetId="6" r:id="rId3"/>
    <sheet name="4.Informatie" sheetId="7" r:id="rId4"/>
    <sheet name="5.Verdelingsmatrix lasten" sheetId="8" r:id="rId5"/>
    <sheet name="6.Verdelingsmatrix baten" sheetId="9" r:id="rId6"/>
    <sheet name="7.Balansstanden" sheetId="10" r:id="rId7"/>
    <sheet name="8.Akkoordverklaring" sheetId="11" r:id="rId8"/>
    <sheet name="9.Eindoordeel" sheetId="12" r:id="rId9"/>
  </sheets>
  <definedNames>
    <definedName name="AS2DocOpenMode" hidden="1">"AS2DocumentEdit"</definedName>
    <definedName name="NLGEUR">2.20371</definedName>
    <definedName name="Print_Area" localSheetId="0">'1.Aanschrijfbrief'!$A$1:$B$27</definedName>
    <definedName name="Print_Area" localSheetId="1">'2.Adressering'!$A$1:$A$38</definedName>
    <definedName name="Print_Area" localSheetId="2">'3.Toelichting'!$A$1:$D$249</definedName>
    <definedName name="Print_Area" localSheetId="3">'4.Informatie'!$A$1:$J$40</definedName>
    <definedName name="Print_Area" localSheetId="4">'5.Verdelingsmatrix lasten'!$A$1:$AL$163</definedName>
    <definedName name="Print_Area" localSheetId="5">'6.Verdelingsmatrix baten'!$A$1:$AN$161</definedName>
    <definedName name="Print_Area" localSheetId="6">'7.Balansstanden'!$B$1:$I$90</definedName>
    <definedName name="Print_Area" localSheetId="7">'8.Akkoordverklaring'!$A$1:$D$24</definedName>
    <definedName name="Print_Area" localSheetId="8">'9.Eindoordeel'!$A$1:$L$222</definedName>
    <definedName name="Z_3CCC5398_1193_4024_ABCD_59977630A5BF_.wvu.PrintArea" localSheetId="2" hidden="1">'3.Toelichting'!$A$1:$A$171</definedName>
    <definedName name="Z_3CCC5398_1193_4024_ABCD_59977630A5BF_.wvu.PrintArea" localSheetId="4" hidden="1">'5.Verdelingsmatrix lasten'!$A$1:$AL$163</definedName>
    <definedName name="Z_3CCC5398_1193_4024_ABCD_59977630A5BF_.wvu.PrintArea" localSheetId="5" hidden="1">'6.Verdelingsmatrix baten'!$A$1:$AP$161</definedName>
    <definedName name="Z_3CCC5398_1193_4024_ABCD_59977630A5BF_.wvu.PrintArea" localSheetId="6" hidden="1">'7.Balansstanden'!$A$1:$I$53</definedName>
    <definedName name="Z_3CCC5398_1193_4024_ABCD_59977630A5BF_.wvu.PrintArea" localSheetId="7" hidden="1">'8.Akkoordverklaring'!$A$1:$C$24</definedName>
    <definedName name="Z_3CCC5398_1193_4024_ABCD_59977630A5BF_.wvu.Rows" localSheetId="4" hidden="1">'5.Verdelingsmatrix lasten'!$81:$161</definedName>
    <definedName name="Z_3CCC5398_1193_4024_ABCD_59977630A5BF_.wvu.Rows" localSheetId="5" hidden="1">'6.Verdelingsmatrix baten'!$79:$159</definedName>
    <definedName name="Z_3CCC5398_1193_4024_ABCD_59977630A5BF_.wvu.Rows" localSheetId="6" hidden="1">'7.Balansstanden'!$2:$89</definedName>
    <definedName name="Z_7ECC52A5_9F01_4F0F_BE2E_EC1362700A49_.wvu.PrintArea" localSheetId="2" hidden="1">'3.Toelichting'!$A$1:$A$171</definedName>
    <definedName name="Z_7ECC52A5_9F01_4F0F_BE2E_EC1362700A49_.wvu.PrintArea" localSheetId="4" hidden="1">'5.Verdelingsmatrix lasten'!$A$1:$AL$163</definedName>
    <definedName name="Z_7ECC52A5_9F01_4F0F_BE2E_EC1362700A49_.wvu.PrintArea" localSheetId="5" hidden="1">'6.Verdelingsmatrix baten'!$A$1:$AP$161</definedName>
    <definedName name="Z_7ECC52A5_9F01_4F0F_BE2E_EC1362700A49_.wvu.PrintArea" localSheetId="6" hidden="1">'7.Balansstanden'!$A$1:$I$53</definedName>
    <definedName name="Z_7ECC52A5_9F01_4F0F_BE2E_EC1362700A49_.wvu.PrintArea" localSheetId="7" hidden="1">'8.Akkoordverklaring'!$A$1:$C$24</definedName>
    <definedName name="Z_7ECC52A5_9F01_4F0F_BE2E_EC1362700A49_.wvu.Rows" localSheetId="4" hidden="1">'5.Verdelingsmatrix lasten'!$81:$161</definedName>
    <definedName name="Z_7ECC52A5_9F01_4F0F_BE2E_EC1362700A49_.wvu.Rows" localSheetId="5" hidden="1">'6.Verdelingsmatrix baten'!$79:$159</definedName>
    <definedName name="Z_7ECC52A5_9F01_4F0F_BE2E_EC1362700A49_.wvu.Rows" localSheetId="6" hidden="1">'7.Balansstanden'!$2:$89</definedName>
  </definedNames>
  <calcPr calcId="191029"/>
</workbook>
</file>

<file path=xl/calcChain.xml><?xml version="1.0" encoding="utf-8"?>
<calcChain xmlns="http://schemas.openxmlformats.org/spreadsheetml/2006/main">
  <c r="B13" i="11" l="1"/>
  <c r="I5" i="7" l="1"/>
  <c r="AK145" i="8" l="1"/>
  <c r="AJ145" i="8"/>
  <c r="AI145" i="8"/>
  <c r="AH145" i="8"/>
  <c r="AG145" i="8"/>
  <c r="AG145" i="9"/>
  <c r="C145" i="9"/>
  <c r="D145" i="9"/>
  <c r="E145" i="9"/>
  <c r="F145" i="9"/>
  <c r="G145" i="9"/>
  <c r="H145" i="9"/>
  <c r="I145" i="9"/>
  <c r="J145" i="9"/>
  <c r="K145" i="9"/>
  <c r="L145" i="9"/>
  <c r="M145" i="9"/>
  <c r="N145" i="9"/>
  <c r="O145" i="9"/>
  <c r="P145" i="9"/>
  <c r="Q145" i="9"/>
  <c r="R145" i="9"/>
  <c r="S145" i="9"/>
  <c r="T145" i="9"/>
  <c r="U145" i="9"/>
  <c r="V145" i="9"/>
  <c r="W145" i="9"/>
  <c r="X145" i="9"/>
  <c r="Y145" i="9"/>
  <c r="Z145" i="9"/>
  <c r="AA145" i="9"/>
  <c r="AB145" i="9"/>
  <c r="AC145" i="9"/>
  <c r="AD145" i="9"/>
  <c r="AE145" i="9"/>
  <c r="AF145" i="9"/>
  <c r="AH145" i="9"/>
  <c r="AI145" i="9"/>
  <c r="AJ145" i="9"/>
  <c r="AK145" i="9"/>
  <c r="AL145" i="9"/>
  <c r="AM145" i="9"/>
  <c r="AN144" i="9"/>
  <c r="AL144" i="8"/>
  <c r="D144" i="12" l="1"/>
  <c r="E144" i="12"/>
  <c r="H88" i="10"/>
  <c r="F88" i="10"/>
  <c r="F144" i="12" l="1"/>
  <c r="K144" i="12"/>
  <c r="AN145" i="9"/>
  <c r="AF145" i="8"/>
  <c r="AE158" i="9"/>
  <c r="AE160" i="9" s="1"/>
  <c r="E218" i="12" s="1"/>
  <c r="AE145" i="8"/>
  <c r="F145" i="8"/>
  <c r="G145" i="8"/>
  <c r="H145" i="8"/>
  <c r="I145" i="8"/>
  <c r="J145" i="8"/>
  <c r="K145" i="8"/>
  <c r="L145" i="8"/>
  <c r="M145" i="8"/>
  <c r="N145" i="8"/>
  <c r="O145" i="8"/>
  <c r="P145" i="8"/>
  <c r="Q145" i="8"/>
  <c r="R145" i="8"/>
  <c r="S145" i="8"/>
  <c r="T145" i="8"/>
  <c r="U145" i="8"/>
  <c r="V145" i="8"/>
  <c r="W145" i="8"/>
  <c r="X145" i="8"/>
  <c r="Y145" i="8"/>
  <c r="Z145" i="8"/>
  <c r="AA145" i="8"/>
  <c r="AB145" i="8"/>
  <c r="AC145" i="8"/>
  <c r="AD145" i="8"/>
  <c r="G158" i="9"/>
  <c r="C145" i="8"/>
  <c r="D145" i="8"/>
  <c r="E145" i="8"/>
  <c r="K24" i="9"/>
  <c r="L127" i="9"/>
  <c r="AK127" i="9"/>
  <c r="A1" i="9"/>
  <c r="AN89" i="9"/>
  <c r="AN61" i="9"/>
  <c r="AN45" i="9"/>
  <c r="D14" i="9"/>
  <c r="E14" i="9"/>
  <c r="F14" i="9"/>
  <c r="G14" i="9"/>
  <c r="H14" i="9"/>
  <c r="I14" i="9"/>
  <c r="J14" i="9"/>
  <c r="K14" i="9"/>
  <c r="L14" i="9"/>
  <c r="M14" i="9"/>
  <c r="N14" i="9"/>
  <c r="O14" i="9"/>
  <c r="P14" i="9"/>
  <c r="Q14" i="9"/>
  <c r="R14" i="9"/>
  <c r="S14" i="9"/>
  <c r="T14" i="9"/>
  <c r="U14" i="9"/>
  <c r="V14" i="9"/>
  <c r="W14" i="9"/>
  <c r="W80" i="9" s="1"/>
  <c r="X14" i="9"/>
  <c r="Y14" i="9"/>
  <c r="Z14" i="9"/>
  <c r="AA14" i="9"/>
  <c r="AA80" i="9" s="1"/>
  <c r="AB14" i="9"/>
  <c r="AC14" i="9"/>
  <c r="AD14" i="9"/>
  <c r="AE14" i="9"/>
  <c r="AE80" i="9" s="1"/>
  <c r="AF14" i="9"/>
  <c r="AG14" i="9"/>
  <c r="AH14" i="9"/>
  <c r="AI14" i="9"/>
  <c r="AI80" i="9" s="1"/>
  <c r="AJ14" i="9"/>
  <c r="AK14" i="9"/>
  <c r="AL14" i="9"/>
  <c r="AM14" i="9"/>
  <c r="AM80" i="9" s="1"/>
  <c r="D24" i="9"/>
  <c r="E24" i="9"/>
  <c r="F24" i="9"/>
  <c r="G24" i="9"/>
  <c r="H24" i="9"/>
  <c r="I24" i="9"/>
  <c r="J24" i="9"/>
  <c r="L24" i="9"/>
  <c r="M24" i="9"/>
  <c r="N24" i="9"/>
  <c r="O24" i="9"/>
  <c r="P24" i="9"/>
  <c r="Q24" i="9"/>
  <c r="R24" i="9"/>
  <c r="S24" i="9"/>
  <c r="T24" i="9"/>
  <c r="U24" i="9"/>
  <c r="V24" i="9"/>
  <c r="W24" i="9"/>
  <c r="X24" i="9"/>
  <c r="Y24" i="9"/>
  <c r="Z24" i="9"/>
  <c r="AA24" i="9"/>
  <c r="AB24" i="9"/>
  <c r="AC24" i="9"/>
  <c r="AC80" i="9" s="1"/>
  <c r="AD24" i="9"/>
  <c r="AE24" i="9"/>
  <c r="AF24" i="9"/>
  <c r="AG24" i="9"/>
  <c r="AH24" i="9"/>
  <c r="AI24" i="9"/>
  <c r="AJ24" i="9"/>
  <c r="AK24" i="9"/>
  <c r="AK80" i="9" s="1"/>
  <c r="AL24" i="9"/>
  <c r="AM24" i="9"/>
  <c r="D31" i="9"/>
  <c r="E31" i="9"/>
  <c r="F31" i="9"/>
  <c r="G31" i="9"/>
  <c r="H31" i="9"/>
  <c r="I31" i="9"/>
  <c r="J31" i="9"/>
  <c r="K31" i="9"/>
  <c r="L31" i="9"/>
  <c r="M31" i="9"/>
  <c r="N31" i="9"/>
  <c r="O31" i="9"/>
  <c r="P31" i="9"/>
  <c r="Q31" i="9"/>
  <c r="R31" i="9"/>
  <c r="S31" i="9"/>
  <c r="T31" i="9"/>
  <c r="U31" i="9"/>
  <c r="V31" i="9"/>
  <c r="W31" i="9"/>
  <c r="X31" i="9"/>
  <c r="Y31" i="9"/>
  <c r="Z31" i="9"/>
  <c r="AA31" i="9"/>
  <c r="AB31" i="9"/>
  <c r="AC31" i="9"/>
  <c r="AD31" i="9"/>
  <c r="AE31" i="9"/>
  <c r="AF31" i="9"/>
  <c r="AG31" i="9"/>
  <c r="AH31" i="9"/>
  <c r="AI31" i="9"/>
  <c r="AJ31" i="9"/>
  <c r="AK31" i="9"/>
  <c r="AL31" i="9"/>
  <c r="AM31" i="9"/>
  <c r="D40" i="9"/>
  <c r="E40" i="9"/>
  <c r="F40" i="9"/>
  <c r="G40" i="9"/>
  <c r="H40" i="9"/>
  <c r="I40" i="9"/>
  <c r="J40" i="9"/>
  <c r="K40" i="9"/>
  <c r="L40" i="9"/>
  <c r="M40" i="9"/>
  <c r="N40" i="9"/>
  <c r="O40" i="9"/>
  <c r="P40" i="9"/>
  <c r="Q40" i="9"/>
  <c r="R40" i="9"/>
  <c r="S40" i="9"/>
  <c r="T40" i="9"/>
  <c r="U40" i="9"/>
  <c r="V40" i="9"/>
  <c r="W40" i="9"/>
  <c r="X40" i="9"/>
  <c r="Y40" i="9"/>
  <c r="Z40" i="9"/>
  <c r="AA40" i="9"/>
  <c r="AB40" i="9"/>
  <c r="AC40" i="9"/>
  <c r="AD40" i="9"/>
  <c r="AE40" i="9"/>
  <c r="AF40" i="9"/>
  <c r="AG40" i="9"/>
  <c r="AH40" i="9"/>
  <c r="AI40" i="9"/>
  <c r="AJ40" i="9"/>
  <c r="AK40" i="9"/>
  <c r="AL40" i="9"/>
  <c r="AM40" i="9"/>
  <c r="D50" i="9"/>
  <c r="E50" i="9"/>
  <c r="F50" i="9"/>
  <c r="G50" i="9"/>
  <c r="H50" i="9"/>
  <c r="I50" i="9"/>
  <c r="J50" i="9"/>
  <c r="K50" i="9"/>
  <c r="L50" i="9"/>
  <c r="M50" i="9"/>
  <c r="N50" i="9"/>
  <c r="O50" i="9"/>
  <c r="P50" i="9"/>
  <c r="Q50" i="9"/>
  <c r="R50" i="9"/>
  <c r="S50" i="9"/>
  <c r="T50" i="9"/>
  <c r="U50" i="9"/>
  <c r="V50" i="9"/>
  <c r="W50" i="9"/>
  <c r="X50" i="9"/>
  <c r="Y50" i="9"/>
  <c r="Z50" i="9"/>
  <c r="AA50" i="9"/>
  <c r="AB50" i="9"/>
  <c r="AC50" i="9"/>
  <c r="AD50" i="9"/>
  <c r="AE50" i="9"/>
  <c r="AF50" i="9"/>
  <c r="AG50" i="9"/>
  <c r="AH50" i="9"/>
  <c r="AI50" i="9"/>
  <c r="AJ50" i="9"/>
  <c r="AK50" i="9"/>
  <c r="AL50" i="9"/>
  <c r="AM50" i="9"/>
  <c r="D57" i="9"/>
  <c r="E57" i="9"/>
  <c r="F57" i="9"/>
  <c r="G57" i="9"/>
  <c r="H57" i="9"/>
  <c r="I57" i="9"/>
  <c r="J57" i="9"/>
  <c r="K57" i="9"/>
  <c r="L57" i="9"/>
  <c r="M57" i="9"/>
  <c r="N57" i="9"/>
  <c r="O57" i="9"/>
  <c r="P57" i="9"/>
  <c r="Q57" i="9"/>
  <c r="R57" i="9"/>
  <c r="S57" i="9"/>
  <c r="T57" i="9"/>
  <c r="U57" i="9"/>
  <c r="V57" i="9"/>
  <c r="W57" i="9"/>
  <c r="X57" i="9"/>
  <c r="Y57" i="9"/>
  <c r="Z57" i="9"/>
  <c r="AA57" i="9"/>
  <c r="AB57" i="9"/>
  <c r="AC57" i="9"/>
  <c r="AD57" i="9"/>
  <c r="AE57" i="9"/>
  <c r="AF57" i="9"/>
  <c r="AG57" i="9"/>
  <c r="AH57" i="9"/>
  <c r="AI57" i="9"/>
  <c r="AJ57" i="9"/>
  <c r="AK57" i="9"/>
  <c r="AL57" i="9"/>
  <c r="AM57" i="9"/>
  <c r="D65" i="9"/>
  <c r="E65" i="9"/>
  <c r="F65" i="9"/>
  <c r="G65" i="9"/>
  <c r="H65" i="9"/>
  <c r="I65" i="9"/>
  <c r="J65" i="9"/>
  <c r="K65" i="9"/>
  <c r="L65" i="9"/>
  <c r="M65" i="9"/>
  <c r="N65" i="9"/>
  <c r="O65" i="9"/>
  <c r="P65" i="9"/>
  <c r="Q65" i="9"/>
  <c r="R65" i="9"/>
  <c r="S65" i="9"/>
  <c r="T65" i="9"/>
  <c r="U65" i="9"/>
  <c r="V65" i="9"/>
  <c r="W65" i="9"/>
  <c r="X65" i="9"/>
  <c r="Y65" i="9"/>
  <c r="Z65" i="9"/>
  <c r="AA65" i="9"/>
  <c r="AB65" i="9"/>
  <c r="AC65" i="9"/>
  <c r="AD65" i="9"/>
  <c r="AE65" i="9"/>
  <c r="AF65" i="9"/>
  <c r="AG65" i="9"/>
  <c r="AH65" i="9"/>
  <c r="AI65" i="9"/>
  <c r="AJ65" i="9"/>
  <c r="AK65" i="9"/>
  <c r="AL65" i="9"/>
  <c r="AM65" i="9"/>
  <c r="D71" i="9"/>
  <c r="E71" i="9"/>
  <c r="F71" i="9"/>
  <c r="G71" i="9"/>
  <c r="H71" i="9"/>
  <c r="I71" i="9"/>
  <c r="J71" i="9"/>
  <c r="K71" i="9"/>
  <c r="L71" i="9"/>
  <c r="M71" i="9"/>
  <c r="N71" i="9"/>
  <c r="O71" i="9"/>
  <c r="P71" i="9"/>
  <c r="Q71" i="9"/>
  <c r="R71" i="9"/>
  <c r="S71" i="9"/>
  <c r="T71" i="9"/>
  <c r="U71" i="9"/>
  <c r="V71" i="9"/>
  <c r="W71" i="9"/>
  <c r="X71" i="9"/>
  <c r="Y71" i="9"/>
  <c r="Z71" i="9"/>
  <c r="AA71" i="9"/>
  <c r="AB71" i="9"/>
  <c r="AC71" i="9"/>
  <c r="AD71" i="9"/>
  <c r="AE71" i="9"/>
  <c r="AF71" i="9"/>
  <c r="AG71" i="9"/>
  <c r="AH71" i="9"/>
  <c r="AI71" i="9"/>
  <c r="AJ71" i="9"/>
  <c r="AK71" i="9"/>
  <c r="AL71" i="9"/>
  <c r="AM71" i="9"/>
  <c r="D78" i="9"/>
  <c r="E78" i="9"/>
  <c r="F78" i="9"/>
  <c r="G78" i="9"/>
  <c r="H78" i="9"/>
  <c r="I78" i="9"/>
  <c r="J78" i="9"/>
  <c r="K78" i="9"/>
  <c r="L78" i="9"/>
  <c r="M78" i="9"/>
  <c r="N78" i="9"/>
  <c r="O78" i="9"/>
  <c r="P78" i="9"/>
  <c r="Q78" i="9"/>
  <c r="R78" i="9"/>
  <c r="S78" i="9"/>
  <c r="T78" i="9"/>
  <c r="U78" i="9"/>
  <c r="V78" i="9"/>
  <c r="W78" i="9"/>
  <c r="X78" i="9"/>
  <c r="Y78" i="9"/>
  <c r="Z78" i="9"/>
  <c r="AA78" i="9"/>
  <c r="AB78" i="9"/>
  <c r="AC78" i="9"/>
  <c r="AD78" i="9"/>
  <c r="AE78" i="9"/>
  <c r="AF78" i="9"/>
  <c r="AG78" i="9"/>
  <c r="AH78" i="9"/>
  <c r="AI78" i="9"/>
  <c r="AJ78" i="9"/>
  <c r="AK78" i="9"/>
  <c r="AL78" i="9"/>
  <c r="AM78" i="9"/>
  <c r="M80" i="9"/>
  <c r="D106" i="9"/>
  <c r="D158" i="9" s="1"/>
  <c r="E106" i="9"/>
  <c r="F106" i="9"/>
  <c r="G106" i="9"/>
  <c r="H106" i="9"/>
  <c r="I106" i="9"/>
  <c r="J106" i="9"/>
  <c r="K106" i="9"/>
  <c r="L106" i="9"/>
  <c r="M106" i="9"/>
  <c r="N106" i="9"/>
  <c r="O106" i="9"/>
  <c r="P106" i="9"/>
  <c r="Q106" i="9"/>
  <c r="R106" i="9"/>
  <c r="S106" i="9"/>
  <c r="T106" i="9"/>
  <c r="U106" i="9"/>
  <c r="V106" i="9"/>
  <c r="W106" i="9"/>
  <c r="X106" i="9"/>
  <c r="Y106" i="9"/>
  <c r="Z106" i="9"/>
  <c r="AA106" i="9"/>
  <c r="AB106" i="9"/>
  <c r="AC106" i="9"/>
  <c r="AD106" i="9"/>
  <c r="AE106" i="9"/>
  <c r="AF106" i="9"/>
  <c r="AG106" i="9"/>
  <c r="AH106" i="9"/>
  <c r="AI106" i="9"/>
  <c r="AI158" i="9" s="1"/>
  <c r="AI160" i="9" s="1"/>
  <c r="E162" i="12" s="1"/>
  <c r="AJ106" i="9"/>
  <c r="AK106" i="9"/>
  <c r="AK158" i="9" s="1"/>
  <c r="AL106" i="9"/>
  <c r="AM106" i="9"/>
  <c r="D127" i="9"/>
  <c r="E127" i="9"/>
  <c r="F127" i="9"/>
  <c r="G127" i="9"/>
  <c r="H127" i="9"/>
  <c r="I127" i="9"/>
  <c r="J127" i="9"/>
  <c r="K127" i="9"/>
  <c r="M127" i="9"/>
  <c r="N127" i="9"/>
  <c r="O127" i="9"/>
  <c r="P127" i="9"/>
  <c r="Q127" i="9"/>
  <c r="R127" i="9"/>
  <c r="S127" i="9"/>
  <c r="T127" i="9"/>
  <c r="U127" i="9"/>
  <c r="V127" i="9"/>
  <c r="W127" i="9"/>
  <c r="X127" i="9"/>
  <c r="Y127" i="9"/>
  <c r="Z127" i="9"/>
  <c r="AA127" i="9"/>
  <c r="AB127" i="9"/>
  <c r="AC127" i="9"/>
  <c r="AD127" i="9"/>
  <c r="AE127" i="9"/>
  <c r="AF127" i="9"/>
  <c r="AG127" i="9"/>
  <c r="AG158" i="9" s="1"/>
  <c r="AH127" i="9"/>
  <c r="AI127" i="9"/>
  <c r="AJ127" i="9"/>
  <c r="AL127" i="9"/>
  <c r="AM127" i="9"/>
  <c r="AM158" i="9" s="1"/>
  <c r="D156" i="9"/>
  <c r="E156" i="9"/>
  <c r="F156" i="9"/>
  <c r="G156" i="9"/>
  <c r="H156" i="9"/>
  <c r="I156" i="9"/>
  <c r="J156" i="9"/>
  <c r="J158" i="9" s="1"/>
  <c r="K156" i="9"/>
  <c r="L156" i="9"/>
  <c r="M156" i="9"/>
  <c r="N156" i="9"/>
  <c r="O156" i="9"/>
  <c r="P156" i="9"/>
  <c r="Q156" i="9"/>
  <c r="R156" i="9"/>
  <c r="S156" i="9"/>
  <c r="T156" i="9"/>
  <c r="U156" i="9"/>
  <c r="V156" i="9"/>
  <c r="W156" i="9"/>
  <c r="X156" i="9"/>
  <c r="Y156" i="9"/>
  <c r="Z156" i="9"/>
  <c r="AA156" i="9"/>
  <c r="AB156" i="9"/>
  <c r="AC156" i="9"/>
  <c r="AD156" i="9"/>
  <c r="AE156" i="9"/>
  <c r="AF156" i="9"/>
  <c r="AG156" i="9"/>
  <c r="AH156" i="9"/>
  <c r="AI156" i="9"/>
  <c r="AJ156" i="9"/>
  <c r="AK156" i="9"/>
  <c r="AL156" i="9"/>
  <c r="AM156" i="9"/>
  <c r="C14" i="9"/>
  <c r="C80" i="9" s="1"/>
  <c r="C24" i="9"/>
  <c r="C31" i="9"/>
  <c r="C40" i="9"/>
  <c r="C50" i="9"/>
  <c r="C57" i="9"/>
  <c r="C65" i="9"/>
  <c r="C71" i="9"/>
  <c r="C78" i="9"/>
  <c r="C106" i="9"/>
  <c r="C127" i="9"/>
  <c r="C156" i="9"/>
  <c r="AL155"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D80" i="8" s="1"/>
  <c r="AE14" i="8"/>
  <c r="AF14" i="8"/>
  <c r="AG14" i="8"/>
  <c r="AG80" i="8" s="1"/>
  <c r="AH14" i="8"/>
  <c r="AI14" i="8"/>
  <c r="AJ14" i="8"/>
  <c r="AK14" i="8"/>
  <c r="D24" i="8"/>
  <c r="E24" i="8"/>
  <c r="F24" i="8"/>
  <c r="G24" i="8"/>
  <c r="H24" i="8"/>
  <c r="I24" i="8"/>
  <c r="J24" i="8"/>
  <c r="K24" i="8"/>
  <c r="L24" i="8"/>
  <c r="M24" i="8"/>
  <c r="N24" i="8"/>
  <c r="O24" i="8"/>
  <c r="O80" i="8" s="1"/>
  <c r="P24" i="8"/>
  <c r="Q24" i="8"/>
  <c r="R24" i="8"/>
  <c r="S24" i="8"/>
  <c r="T24" i="8"/>
  <c r="U24" i="8"/>
  <c r="V24" i="8"/>
  <c r="W24" i="8"/>
  <c r="X24" i="8"/>
  <c r="Y24" i="8"/>
  <c r="Z24" i="8"/>
  <c r="AA24" i="8"/>
  <c r="AB24" i="8"/>
  <c r="AC24" i="8"/>
  <c r="AD24" i="8"/>
  <c r="AE24" i="8"/>
  <c r="AF24" i="8"/>
  <c r="AG24" i="8"/>
  <c r="AH24" i="8"/>
  <c r="AI24" i="8"/>
  <c r="AJ24" i="8"/>
  <c r="AK24" i="8"/>
  <c r="D31" i="8"/>
  <c r="E31" i="8"/>
  <c r="F31" i="8"/>
  <c r="G31" i="8"/>
  <c r="H31" i="8"/>
  <c r="I31" i="8"/>
  <c r="J31" i="8"/>
  <c r="K31" i="8"/>
  <c r="L31" i="8"/>
  <c r="L80" i="8" s="1"/>
  <c r="M31" i="8"/>
  <c r="N31" i="8"/>
  <c r="O31" i="8"/>
  <c r="P31" i="8"/>
  <c r="Q31" i="8"/>
  <c r="R31" i="8"/>
  <c r="S31" i="8"/>
  <c r="T31" i="8"/>
  <c r="U31" i="8"/>
  <c r="V31" i="8"/>
  <c r="W31" i="8"/>
  <c r="X31" i="8"/>
  <c r="Y31" i="8"/>
  <c r="Z31" i="8"/>
  <c r="AA31" i="8"/>
  <c r="AB31" i="8"/>
  <c r="AC31" i="8"/>
  <c r="AD31" i="8"/>
  <c r="AE31" i="8"/>
  <c r="AF31" i="8"/>
  <c r="AG31" i="8"/>
  <c r="AH31" i="8"/>
  <c r="AI31" i="8"/>
  <c r="AJ31" i="8"/>
  <c r="AK31" i="8"/>
  <c r="D40" i="8"/>
  <c r="E40" i="8"/>
  <c r="F40" i="8"/>
  <c r="G40" i="8"/>
  <c r="H40" i="8"/>
  <c r="I40" i="8"/>
  <c r="J40" i="8"/>
  <c r="K40" i="8"/>
  <c r="L40" i="8"/>
  <c r="M40" i="8"/>
  <c r="N40" i="8"/>
  <c r="O40" i="8"/>
  <c r="P40" i="8"/>
  <c r="Q40" i="8"/>
  <c r="R40" i="8"/>
  <c r="S40" i="8"/>
  <c r="T40" i="8"/>
  <c r="U40" i="8"/>
  <c r="V40" i="8"/>
  <c r="W40" i="8"/>
  <c r="X40" i="8"/>
  <c r="Y40" i="8"/>
  <c r="Z40" i="8"/>
  <c r="AA40" i="8"/>
  <c r="AB40" i="8"/>
  <c r="AC40" i="8"/>
  <c r="AD40" i="8"/>
  <c r="AE40" i="8"/>
  <c r="AF40" i="8"/>
  <c r="AG40" i="8"/>
  <c r="AH40" i="8"/>
  <c r="AI40" i="8"/>
  <c r="AJ40" i="8"/>
  <c r="AK40" i="8"/>
  <c r="D50" i="8"/>
  <c r="E50" i="8"/>
  <c r="F50" i="8"/>
  <c r="G50" i="8"/>
  <c r="H50" i="8"/>
  <c r="I50" i="8"/>
  <c r="J50" i="8"/>
  <c r="K50" i="8"/>
  <c r="L50" i="8"/>
  <c r="M50" i="8"/>
  <c r="N50" i="8"/>
  <c r="O50" i="8"/>
  <c r="P50" i="8"/>
  <c r="Q50" i="8"/>
  <c r="R50" i="8"/>
  <c r="S50" i="8"/>
  <c r="T50" i="8"/>
  <c r="U50" i="8"/>
  <c r="V50" i="8"/>
  <c r="W50" i="8"/>
  <c r="X50" i="8"/>
  <c r="Y50" i="8"/>
  <c r="Z50" i="8"/>
  <c r="AA50" i="8"/>
  <c r="AB50" i="8"/>
  <c r="AC50" i="8"/>
  <c r="AD50" i="8"/>
  <c r="AE50" i="8"/>
  <c r="AF50" i="8"/>
  <c r="AG50" i="8"/>
  <c r="AH50" i="8"/>
  <c r="AI50" i="8"/>
  <c r="AJ50" i="8"/>
  <c r="AK50" i="8"/>
  <c r="D57" i="8"/>
  <c r="E57" i="8"/>
  <c r="F57" i="8"/>
  <c r="G57" i="8"/>
  <c r="H57" i="8"/>
  <c r="I57" i="8"/>
  <c r="J57" i="8"/>
  <c r="K57" i="8"/>
  <c r="L57" i="8"/>
  <c r="M57" i="8"/>
  <c r="N57" i="8"/>
  <c r="O57" i="8"/>
  <c r="P57" i="8"/>
  <c r="Q57" i="8"/>
  <c r="R57" i="8"/>
  <c r="S57" i="8"/>
  <c r="T57" i="8"/>
  <c r="U57" i="8"/>
  <c r="V57" i="8"/>
  <c r="W57" i="8"/>
  <c r="X57" i="8"/>
  <c r="Y57" i="8"/>
  <c r="Z57" i="8"/>
  <c r="AA57" i="8"/>
  <c r="AB57" i="8"/>
  <c r="AC57" i="8"/>
  <c r="AD57" i="8"/>
  <c r="AE57" i="8"/>
  <c r="AF57" i="8"/>
  <c r="AG57" i="8"/>
  <c r="AH57" i="8"/>
  <c r="AI57" i="8"/>
  <c r="AJ57" i="8"/>
  <c r="AK57" i="8"/>
  <c r="D65" i="8"/>
  <c r="E65" i="8"/>
  <c r="F65" i="8"/>
  <c r="G65" i="8"/>
  <c r="H65" i="8"/>
  <c r="I65" i="8"/>
  <c r="J65" i="8"/>
  <c r="K65" i="8"/>
  <c r="L65" i="8"/>
  <c r="M65" i="8"/>
  <c r="N65" i="8"/>
  <c r="O65" i="8"/>
  <c r="P65" i="8"/>
  <c r="Q65" i="8"/>
  <c r="R65" i="8"/>
  <c r="S65" i="8"/>
  <c r="T65" i="8"/>
  <c r="U65" i="8"/>
  <c r="V65" i="8"/>
  <c r="W65" i="8"/>
  <c r="X65" i="8"/>
  <c r="Y65" i="8"/>
  <c r="Z65" i="8"/>
  <c r="AA65" i="8"/>
  <c r="AB65" i="8"/>
  <c r="AC65" i="8"/>
  <c r="AC80" i="8" s="1"/>
  <c r="AD65" i="8"/>
  <c r="AE65" i="8"/>
  <c r="AF65" i="8"/>
  <c r="AG65" i="8"/>
  <c r="AH65" i="8"/>
  <c r="AI65" i="8"/>
  <c r="AJ65" i="8"/>
  <c r="AK65" i="8"/>
  <c r="D71" i="8"/>
  <c r="E71" i="8"/>
  <c r="F71" i="8"/>
  <c r="G71" i="8"/>
  <c r="H71" i="8"/>
  <c r="I71" i="8"/>
  <c r="J71" i="8"/>
  <c r="K71" i="8"/>
  <c r="L71" i="8"/>
  <c r="M71" i="8"/>
  <c r="N71" i="8"/>
  <c r="O71" i="8"/>
  <c r="P71" i="8"/>
  <c r="Q71" i="8"/>
  <c r="R71" i="8"/>
  <c r="S71" i="8"/>
  <c r="T71" i="8"/>
  <c r="U71" i="8"/>
  <c r="V71" i="8"/>
  <c r="W71" i="8"/>
  <c r="X71" i="8"/>
  <c r="Y71" i="8"/>
  <c r="Z71" i="8"/>
  <c r="AA71" i="8"/>
  <c r="AB71" i="8"/>
  <c r="AC71" i="8"/>
  <c r="AD71" i="8"/>
  <c r="AE71" i="8"/>
  <c r="AF71" i="8"/>
  <c r="AG71" i="8"/>
  <c r="AH71" i="8"/>
  <c r="AI71" i="8"/>
  <c r="AJ71" i="8"/>
  <c r="AK71" i="8"/>
  <c r="D78" i="8"/>
  <c r="D80" i="8" s="1"/>
  <c r="E78" i="8"/>
  <c r="E80" i="8" s="1"/>
  <c r="F78" i="8"/>
  <c r="G78" i="8"/>
  <c r="H78" i="8"/>
  <c r="I78" i="8"/>
  <c r="J78" i="8"/>
  <c r="K78" i="8"/>
  <c r="L78" i="8"/>
  <c r="M78" i="8"/>
  <c r="N78" i="8"/>
  <c r="O78" i="8"/>
  <c r="P78" i="8"/>
  <c r="Q78" i="8"/>
  <c r="R78" i="8"/>
  <c r="S78" i="8"/>
  <c r="T78" i="8"/>
  <c r="U78" i="8"/>
  <c r="V78" i="8"/>
  <c r="W78" i="8"/>
  <c r="X78" i="8"/>
  <c r="Y78" i="8"/>
  <c r="Z78" i="8"/>
  <c r="AA78" i="8"/>
  <c r="AB78" i="8"/>
  <c r="AC78" i="8"/>
  <c r="AD78" i="8"/>
  <c r="AE78" i="8"/>
  <c r="AF78" i="8"/>
  <c r="AG78" i="8"/>
  <c r="AH78" i="8"/>
  <c r="AI78" i="8"/>
  <c r="AJ78" i="8"/>
  <c r="AK78" i="8"/>
  <c r="G80" i="8"/>
  <c r="H80" i="8"/>
  <c r="H160" i="8" s="1"/>
  <c r="K80" i="8"/>
  <c r="Q80" i="8"/>
  <c r="S80" i="8"/>
  <c r="U80" i="8"/>
  <c r="W80" i="8"/>
  <c r="X80" i="8"/>
  <c r="Y80" i="8"/>
  <c r="AA80" i="8"/>
  <c r="AB80" i="8"/>
  <c r="AE80" i="8"/>
  <c r="AF80" i="8"/>
  <c r="D176" i="12" s="1"/>
  <c r="AI80" i="8"/>
  <c r="AJ80" i="8"/>
  <c r="AK80" i="8"/>
  <c r="D106" i="8"/>
  <c r="E106" i="8"/>
  <c r="F106" i="8"/>
  <c r="G106" i="8"/>
  <c r="H106" i="8"/>
  <c r="I106" i="8"/>
  <c r="I158" i="8" s="1"/>
  <c r="J106" i="8"/>
  <c r="K106" i="8"/>
  <c r="K158" i="8" s="1"/>
  <c r="K160" i="8" s="1"/>
  <c r="L106" i="8"/>
  <c r="M106" i="8"/>
  <c r="N106" i="8"/>
  <c r="O106" i="8"/>
  <c r="P106" i="8"/>
  <c r="Q106" i="8"/>
  <c r="R106" i="8"/>
  <c r="S106" i="8"/>
  <c r="T106" i="8"/>
  <c r="U106" i="8"/>
  <c r="V106" i="8"/>
  <c r="W106" i="8"/>
  <c r="X106" i="8"/>
  <c r="Y106" i="8"/>
  <c r="Z106" i="8"/>
  <c r="AA106" i="8"/>
  <c r="AB106" i="8"/>
  <c r="AC106" i="8"/>
  <c r="AD106" i="8"/>
  <c r="AE106" i="8"/>
  <c r="AF106" i="8"/>
  <c r="AG106" i="8"/>
  <c r="AH106" i="8"/>
  <c r="AI106" i="8"/>
  <c r="AI158" i="8" s="1"/>
  <c r="AJ106" i="8"/>
  <c r="AK106" i="8"/>
  <c r="D127" i="8"/>
  <c r="E127" i="8"/>
  <c r="F127" i="8"/>
  <c r="G127" i="8"/>
  <c r="H127" i="8"/>
  <c r="I127" i="8"/>
  <c r="J127" i="8"/>
  <c r="K127" i="8"/>
  <c r="L127" i="8"/>
  <c r="L158" i="8" s="1"/>
  <c r="M127" i="8"/>
  <c r="N127" i="8"/>
  <c r="O127" i="8"/>
  <c r="P127" i="8"/>
  <c r="P158" i="8" s="1"/>
  <c r="Q127" i="8"/>
  <c r="R127" i="8"/>
  <c r="S127" i="8"/>
  <c r="T127" i="8"/>
  <c r="U127" i="8"/>
  <c r="V127" i="8"/>
  <c r="W127" i="8"/>
  <c r="X127" i="8"/>
  <c r="X158" i="8" s="1"/>
  <c r="X160" i="8" s="1"/>
  <c r="Y127" i="8"/>
  <c r="Z127" i="8"/>
  <c r="AA127" i="8"/>
  <c r="AB127" i="8"/>
  <c r="AC127" i="8"/>
  <c r="AD127" i="8"/>
  <c r="AE127" i="8"/>
  <c r="AF127" i="8"/>
  <c r="AG127" i="8"/>
  <c r="AH127" i="8"/>
  <c r="AI127" i="8"/>
  <c r="AJ127" i="8"/>
  <c r="AJ158" i="8" s="1"/>
  <c r="AJ160" i="8" s="1"/>
  <c r="D165" i="12" s="1"/>
  <c r="AK127" i="8"/>
  <c r="D156" i="8"/>
  <c r="E156" i="8"/>
  <c r="F156" i="8"/>
  <c r="G156" i="8"/>
  <c r="H156" i="8"/>
  <c r="I156" i="8"/>
  <c r="J156" i="8"/>
  <c r="K156" i="8"/>
  <c r="L156" i="8"/>
  <c r="M156" i="8"/>
  <c r="N156" i="8"/>
  <c r="O156" i="8"/>
  <c r="P156" i="8"/>
  <c r="Q156" i="8"/>
  <c r="R156" i="8"/>
  <c r="S156" i="8"/>
  <c r="T156" i="8"/>
  <c r="U156" i="8"/>
  <c r="V156" i="8"/>
  <c r="W156" i="8"/>
  <c r="X156" i="8"/>
  <c r="Y156" i="8"/>
  <c r="Z156" i="8"/>
  <c r="AA156" i="8"/>
  <c r="AB156" i="8"/>
  <c r="AC156" i="8"/>
  <c r="AD156" i="8"/>
  <c r="AE156" i="8"/>
  <c r="AF156" i="8"/>
  <c r="AG156" i="8"/>
  <c r="AH156" i="8"/>
  <c r="AI156" i="8"/>
  <c r="AJ156" i="8"/>
  <c r="AK156" i="8"/>
  <c r="H158" i="8"/>
  <c r="AB158" i="8"/>
  <c r="AB160" i="8" s="1"/>
  <c r="F219" i="12"/>
  <c r="E22" i="12" s="1"/>
  <c r="F209" i="12"/>
  <c r="E21" i="12" s="1"/>
  <c r="F200" i="12"/>
  <c r="E20" i="12" s="1"/>
  <c r="K131" i="12"/>
  <c r="K132" i="12"/>
  <c r="K133" i="12"/>
  <c r="K130" i="12"/>
  <c r="K113" i="12"/>
  <c r="K114" i="12"/>
  <c r="K115" i="12"/>
  <c r="K112" i="12"/>
  <c r="K91" i="12"/>
  <c r="K92" i="12"/>
  <c r="K93" i="12"/>
  <c r="K94" i="12"/>
  <c r="K95" i="12"/>
  <c r="K96" i="12"/>
  <c r="K97" i="12"/>
  <c r="K98" i="12"/>
  <c r="K99" i="12"/>
  <c r="K100" i="12"/>
  <c r="J71" i="11"/>
  <c r="J70" i="11"/>
  <c r="J69" i="11"/>
  <c r="J68" i="11"/>
  <c r="J72" i="11"/>
  <c r="J67" i="11"/>
  <c r="A1" i="11" s="1"/>
  <c r="A13" i="11"/>
  <c r="K72" i="11"/>
  <c r="K71" i="11"/>
  <c r="K70" i="11"/>
  <c r="K69" i="11"/>
  <c r="K68" i="11"/>
  <c r="K67" i="11"/>
  <c r="AN85" i="9"/>
  <c r="AN86" i="9"/>
  <c r="AN87" i="9"/>
  <c r="AN88" i="9"/>
  <c r="AN90" i="9"/>
  <c r="AN91" i="9"/>
  <c r="AN92" i="9"/>
  <c r="AN93" i="9"/>
  <c r="AN94" i="9"/>
  <c r="AN95" i="9"/>
  <c r="AN96" i="9"/>
  <c r="AN97" i="9"/>
  <c r="AN98" i="9"/>
  <c r="AN99" i="9"/>
  <c r="AN100" i="9"/>
  <c r="AN101" i="9"/>
  <c r="AN102" i="9"/>
  <c r="AN103" i="9"/>
  <c r="AN104" i="9"/>
  <c r="AN105" i="9"/>
  <c r="AN109" i="9"/>
  <c r="AN110" i="9"/>
  <c r="AN111" i="9"/>
  <c r="AN112" i="9"/>
  <c r="AN113" i="9"/>
  <c r="AN114" i="9"/>
  <c r="AN115" i="9"/>
  <c r="AN116" i="9"/>
  <c r="AN117" i="9"/>
  <c r="AN118" i="9"/>
  <c r="AN119" i="9"/>
  <c r="AN120" i="9"/>
  <c r="AN121" i="9"/>
  <c r="AN122" i="9"/>
  <c r="AN123" i="9"/>
  <c r="AN124" i="9"/>
  <c r="AN125" i="9"/>
  <c r="AN126" i="9"/>
  <c r="AN130" i="9"/>
  <c r="AN131" i="9"/>
  <c r="AN132" i="9"/>
  <c r="AN133" i="9"/>
  <c r="AN134" i="9"/>
  <c r="AN135" i="9"/>
  <c r="AN136" i="9"/>
  <c r="AN137" i="9"/>
  <c r="AN138" i="9"/>
  <c r="AN139" i="9"/>
  <c r="AN140" i="9"/>
  <c r="AN141" i="9"/>
  <c r="AN142" i="9"/>
  <c r="AN143" i="9"/>
  <c r="AN148" i="9"/>
  <c r="AN149" i="9"/>
  <c r="AN150" i="9"/>
  <c r="AN151" i="9"/>
  <c r="AN152" i="9"/>
  <c r="AN153" i="9"/>
  <c r="AN154" i="9"/>
  <c r="AN155" i="9"/>
  <c r="E180" i="12"/>
  <c r="D180" i="12"/>
  <c r="F180" i="12" s="1"/>
  <c r="E179" i="12"/>
  <c r="D179" i="12"/>
  <c r="F179" i="12" s="1"/>
  <c r="D178" i="12"/>
  <c r="E178" i="12"/>
  <c r="F178" i="12" s="1"/>
  <c r="E177" i="12"/>
  <c r="D177" i="12"/>
  <c r="F177" i="12" s="1"/>
  <c r="D92" i="12"/>
  <c r="E92" i="12"/>
  <c r="D93" i="12"/>
  <c r="E93" i="12"/>
  <c r="D94" i="12"/>
  <c r="E94" i="12"/>
  <c r="D95" i="12"/>
  <c r="E95" i="12"/>
  <c r="D96" i="12"/>
  <c r="E96" i="12"/>
  <c r="D97" i="12"/>
  <c r="E97" i="12"/>
  <c r="D98" i="12"/>
  <c r="E98" i="12"/>
  <c r="D99" i="12"/>
  <c r="E99" i="12"/>
  <c r="D100" i="12"/>
  <c r="E100" i="12"/>
  <c r="D101" i="12"/>
  <c r="E101" i="12"/>
  <c r="D102" i="12"/>
  <c r="E102" i="12"/>
  <c r="D103" i="12"/>
  <c r="E103" i="12"/>
  <c r="D104" i="12"/>
  <c r="E104" i="12"/>
  <c r="D105" i="12"/>
  <c r="E1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1" i="12"/>
  <c r="E121" i="12"/>
  <c r="D122" i="12"/>
  <c r="E122" i="12"/>
  <c r="D123" i="12"/>
  <c r="E123" i="12"/>
  <c r="D124" i="12"/>
  <c r="E124" i="12"/>
  <c r="D125" i="12"/>
  <c r="E125" i="12"/>
  <c r="D126" i="12"/>
  <c r="E126" i="12"/>
  <c r="D127" i="12"/>
  <c r="E127" i="12"/>
  <c r="D128" i="12"/>
  <c r="E128" i="12"/>
  <c r="D129" i="12"/>
  <c r="E129" i="12"/>
  <c r="D130" i="12"/>
  <c r="E130" i="12"/>
  <c r="D131" i="12"/>
  <c r="E131" i="12"/>
  <c r="D132" i="12"/>
  <c r="E132" i="12"/>
  <c r="D133" i="12"/>
  <c r="E133" i="12"/>
  <c r="D134" i="12"/>
  <c r="E134" i="12"/>
  <c r="D135" i="12"/>
  <c r="E135" i="12"/>
  <c r="D136" i="12"/>
  <c r="E136" i="12"/>
  <c r="D137" i="12"/>
  <c r="E137" i="12"/>
  <c r="D138" i="12"/>
  <c r="E138" i="12"/>
  <c r="D139" i="12"/>
  <c r="E139" i="12"/>
  <c r="D140" i="12"/>
  <c r="E140" i="12"/>
  <c r="D141" i="12"/>
  <c r="E141" i="12"/>
  <c r="D142" i="12"/>
  <c r="E142" i="12"/>
  <c r="D143" i="12"/>
  <c r="E143" i="12"/>
  <c r="D145" i="12"/>
  <c r="E145" i="12"/>
  <c r="D146" i="12"/>
  <c r="E146" i="12"/>
  <c r="D147" i="12"/>
  <c r="E147" i="12"/>
  <c r="D148" i="12"/>
  <c r="E148" i="12"/>
  <c r="D149" i="12"/>
  <c r="E149" i="12"/>
  <c r="D150" i="12"/>
  <c r="E150" i="12"/>
  <c r="D151" i="12"/>
  <c r="E151" i="12"/>
  <c r="D152" i="12"/>
  <c r="E152" i="12"/>
  <c r="E91" i="12"/>
  <c r="D91" i="12"/>
  <c r="H87" i="10"/>
  <c r="D208" i="12" s="1"/>
  <c r="E199" i="12"/>
  <c r="F87" i="10"/>
  <c r="D199" i="12" s="1"/>
  <c r="AN5" i="9"/>
  <c r="AL148" i="8"/>
  <c r="C14" i="8"/>
  <c r="B1" i="10"/>
  <c r="A1" i="8"/>
  <c r="G125" i="12" s="1"/>
  <c r="E208" i="12"/>
  <c r="AN77" i="9"/>
  <c r="AN76" i="9"/>
  <c r="AN75" i="9"/>
  <c r="AN74" i="9"/>
  <c r="AN70" i="9"/>
  <c r="AN69" i="9"/>
  <c r="AN68" i="9"/>
  <c r="AN64" i="9"/>
  <c r="AN63" i="9"/>
  <c r="AN62" i="9"/>
  <c r="AN60" i="9"/>
  <c r="AN56" i="9"/>
  <c r="AN55" i="9"/>
  <c r="AN54" i="9"/>
  <c r="AN53" i="9"/>
  <c r="AN49" i="9"/>
  <c r="AN48" i="9"/>
  <c r="AN47" i="9"/>
  <c r="AN46" i="9"/>
  <c r="AN44" i="9"/>
  <c r="AN43" i="9"/>
  <c r="AN39" i="9"/>
  <c r="AN38" i="9"/>
  <c r="AN37" i="9"/>
  <c r="AN36" i="9"/>
  <c r="AN35" i="9"/>
  <c r="AN34" i="9"/>
  <c r="AN30" i="9"/>
  <c r="AN29" i="9"/>
  <c r="AN28" i="9"/>
  <c r="AN27" i="9"/>
  <c r="AN23" i="9"/>
  <c r="AN22" i="9"/>
  <c r="AN21" i="9"/>
  <c r="AN20" i="9"/>
  <c r="AN19" i="9"/>
  <c r="AN18" i="9"/>
  <c r="AN17" i="9"/>
  <c r="AN13" i="9"/>
  <c r="AN12" i="9"/>
  <c r="AN11" i="9"/>
  <c r="AN10" i="9"/>
  <c r="AN9" i="9"/>
  <c r="AN8" i="9"/>
  <c r="AN7" i="9"/>
  <c r="AN6" i="9"/>
  <c r="B4" i="9"/>
  <c r="C156" i="8"/>
  <c r="AL154" i="8"/>
  <c r="AL153" i="8"/>
  <c r="AL152" i="8"/>
  <c r="AL151" i="8"/>
  <c r="AL150" i="8"/>
  <c r="AL149" i="8"/>
  <c r="AL143" i="8"/>
  <c r="AL142" i="8"/>
  <c r="AL141" i="8"/>
  <c r="AL140" i="8"/>
  <c r="AL139" i="8"/>
  <c r="AL138" i="8"/>
  <c r="AL137" i="8"/>
  <c r="AL136" i="8"/>
  <c r="AL135" i="8"/>
  <c r="AL134" i="8"/>
  <c r="AL133" i="8"/>
  <c r="AL132" i="8"/>
  <c r="AL131" i="8"/>
  <c r="AL130" i="8"/>
  <c r="C127" i="8"/>
  <c r="AL126" i="8"/>
  <c r="AL125" i="8"/>
  <c r="AL124" i="8"/>
  <c r="AL123" i="8"/>
  <c r="AL122" i="8"/>
  <c r="AL121" i="8"/>
  <c r="AL120" i="8"/>
  <c r="AL119" i="8"/>
  <c r="AL118" i="8"/>
  <c r="AL117" i="8"/>
  <c r="AL116" i="8"/>
  <c r="AL115" i="8"/>
  <c r="AL114" i="8"/>
  <c r="AL113" i="8"/>
  <c r="AL112" i="8"/>
  <c r="AL111" i="8"/>
  <c r="AL110" i="8"/>
  <c r="AL109" i="8"/>
  <c r="C106" i="8"/>
  <c r="AL105" i="8"/>
  <c r="AL104" i="8"/>
  <c r="AL103" i="8"/>
  <c r="AL102" i="8"/>
  <c r="AL101" i="8"/>
  <c r="AL100" i="8"/>
  <c r="AL99" i="8"/>
  <c r="AL98" i="8"/>
  <c r="AL97" i="8"/>
  <c r="AL96" i="8"/>
  <c r="AL95" i="8"/>
  <c r="AL94" i="8"/>
  <c r="AL93" i="8"/>
  <c r="AL92" i="8"/>
  <c r="AL91" i="8"/>
  <c r="AL90" i="8"/>
  <c r="AL89" i="8"/>
  <c r="AL88" i="8"/>
  <c r="AL87" i="8"/>
  <c r="AL86" i="8"/>
  <c r="AL85" i="8"/>
  <c r="C78" i="8"/>
  <c r="AL77" i="8"/>
  <c r="AL76" i="8"/>
  <c r="AL75" i="8"/>
  <c r="AL74" i="8"/>
  <c r="C71" i="8"/>
  <c r="AL70" i="8"/>
  <c r="AL69" i="8"/>
  <c r="AL68" i="8"/>
  <c r="C65" i="8"/>
  <c r="AL64" i="8"/>
  <c r="AL63" i="8"/>
  <c r="AL62" i="8"/>
  <c r="AL61" i="8"/>
  <c r="AL60" i="8"/>
  <c r="C57" i="8"/>
  <c r="AL56" i="8"/>
  <c r="AL55" i="8"/>
  <c r="AL54" i="8"/>
  <c r="AL53" i="8"/>
  <c r="C50" i="8"/>
  <c r="AL49" i="8"/>
  <c r="AL48" i="8"/>
  <c r="AL47" i="8"/>
  <c r="AL46" i="8"/>
  <c r="AL45" i="8"/>
  <c r="AL44" i="8"/>
  <c r="AL43" i="8"/>
  <c r="C40" i="8"/>
  <c r="AL39" i="8"/>
  <c r="AL38" i="8"/>
  <c r="AL37" i="8"/>
  <c r="AL36" i="8"/>
  <c r="AL35" i="8"/>
  <c r="AL34" i="8"/>
  <c r="C31" i="8"/>
  <c r="AL30" i="8"/>
  <c r="AL29" i="8"/>
  <c r="AL28" i="8"/>
  <c r="AL27" i="8"/>
  <c r="C24" i="8"/>
  <c r="AL23" i="8"/>
  <c r="AL22" i="8"/>
  <c r="AL21" i="8"/>
  <c r="AL20" i="8"/>
  <c r="AL19" i="8"/>
  <c r="AL18" i="8"/>
  <c r="AL17" i="8"/>
  <c r="AL13" i="8"/>
  <c r="AL12" i="8"/>
  <c r="AL11" i="8"/>
  <c r="AL10" i="8"/>
  <c r="AL9" i="8"/>
  <c r="AL8" i="8"/>
  <c r="AL7" i="8"/>
  <c r="AL6" i="8"/>
  <c r="AL5" i="8"/>
  <c r="B4" i="8"/>
  <c r="B3" i="7"/>
  <c r="K126" i="12" l="1"/>
  <c r="F96" i="12"/>
  <c r="AN156" i="9"/>
  <c r="AN71" i="9"/>
  <c r="AN65" i="9"/>
  <c r="E80" i="9"/>
  <c r="AN31" i="9"/>
  <c r="U80" i="9"/>
  <c r="AL71" i="8"/>
  <c r="AL65" i="8"/>
  <c r="AL50" i="8"/>
  <c r="AL40" i="8"/>
  <c r="Z80" i="8"/>
  <c r="V80" i="8"/>
  <c r="T80" i="8"/>
  <c r="L160" i="8"/>
  <c r="P80" i="8"/>
  <c r="P160" i="8" s="1"/>
  <c r="M80" i="8"/>
  <c r="AL31" i="8"/>
  <c r="R80" i="8"/>
  <c r="I80" i="8"/>
  <c r="N80" i="8"/>
  <c r="AH80" i="8"/>
  <c r="AL24" i="8"/>
  <c r="J80" i="8"/>
  <c r="F80" i="8"/>
  <c r="AI160" i="8"/>
  <c r="D164" i="12" s="1"/>
  <c r="AL14" i="8"/>
  <c r="I160" i="8"/>
  <c r="AN14" i="9"/>
  <c r="AL57" i="8"/>
  <c r="AL78" i="8"/>
  <c r="AK158" i="8"/>
  <c r="Y158" i="8"/>
  <c r="Y160" i="8" s="1"/>
  <c r="K158" i="9"/>
  <c r="AN50" i="9"/>
  <c r="S80" i="9"/>
  <c r="O80" i="9"/>
  <c r="K80" i="9"/>
  <c r="E158" i="8"/>
  <c r="E160" i="8" s="1"/>
  <c r="AF158" i="8"/>
  <c r="AF160" i="8" s="1"/>
  <c r="AA158" i="9"/>
  <c r="AA160" i="9" s="1"/>
  <c r="S158" i="9"/>
  <c r="O158" i="9"/>
  <c r="F158" i="9"/>
  <c r="D158" i="8"/>
  <c r="D160" i="8" s="1"/>
  <c r="C158" i="8"/>
  <c r="AL156" i="8"/>
  <c r="W158" i="8"/>
  <c r="W160" i="8" s="1"/>
  <c r="Y158" i="9"/>
  <c r="E158" i="9"/>
  <c r="AG80" i="9"/>
  <c r="AG160" i="9" s="1"/>
  <c r="Y80" i="9"/>
  <c r="Q80" i="9"/>
  <c r="I80" i="9"/>
  <c r="L158" i="9"/>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38" i="12"/>
  <c r="H119" i="12"/>
  <c r="AL127" i="8"/>
  <c r="E160" i="9"/>
  <c r="AM160" i="9"/>
  <c r="E166" i="12" s="1"/>
  <c r="Y160" i="9"/>
  <c r="AN78" i="9"/>
  <c r="G80" i="9"/>
  <c r="G160" i="9" s="1"/>
  <c r="H94" i="12"/>
  <c r="H111" i="12"/>
  <c r="H128" i="12"/>
  <c r="H146" i="12"/>
  <c r="AK160" i="9"/>
  <c r="E164" i="12" s="1"/>
  <c r="F164" i="12" s="1"/>
  <c r="AL106" i="8"/>
  <c r="H137" i="12"/>
  <c r="H102" i="12"/>
  <c r="A5" i="11"/>
  <c r="U158" i="8"/>
  <c r="U160" i="8" s="1"/>
  <c r="D217" i="12" s="1"/>
  <c r="S158" i="8"/>
  <c r="S160" i="8" s="1"/>
  <c r="M158" i="8"/>
  <c r="M160" i="8" s="1"/>
  <c r="AC158" i="8"/>
  <c r="AC160" i="8" s="1"/>
  <c r="AA158" i="8"/>
  <c r="AA160" i="8" s="1"/>
  <c r="Q158" i="8"/>
  <c r="Q160" i="8" s="1"/>
  <c r="O158" i="8"/>
  <c r="O160" i="8" s="1"/>
  <c r="G158" i="8"/>
  <c r="G160" i="8" s="1"/>
  <c r="C158" i="9"/>
  <c r="C160" i="9" s="1"/>
  <c r="AN127" i="9"/>
  <c r="AN57" i="9"/>
  <c r="AN40" i="9"/>
  <c r="AN24" i="9"/>
  <c r="S160" i="9"/>
  <c r="AL158" i="9"/>
  <c r="H158" i="9"/>
  <c r="H160" i="9" s="1"/>
  <c r="G141" i="12"/>
  <c r="T158" i="8"/>
  <c r="AJ158" i="9"/>
  <c r="AH158" i="9"/>
  <c r="AH160" i="9" s="1"/>
  <c r="D29" i="12" s="1"/>
  <c r="AF158" i="9"/>
  <c r="AD158" i="9"/>
  <c r="AB158" i="9"/>
  <c r="Z158" i="9"/>
  <c r="Z160" i="9" s="1"/>
  <c r="X158" i="9"/>
  <c r="V158" i="9"/>
  <c r="T158" i="9"/>
  <c r="R158" i="9"/>
  <c r="R160" i="9" s="1"/>
  <c r="P158" i="9"/>
  <c r="N158" i="9"/>
  <c r="AN106" i="9"/>
  <c r="AL80" i="9"/>
  <c r="AL160" i="9" s="1"/>
  <c r="E165" i="12" s="1"/>
  <c r="F165" i="12" s="1"/>
  <c r="AJ80" i="9"/>
  <c r="AH80" i="9"/>
  <c r="AF80" i="9"/>
  <c r="AD80" i="9"/>
  <c r="AD160" i="9" s="1"/>
  <c r="AB80" i="9"/>
  <c r="Z80" i="9"/>
  <c r="X80" i="9"/>
  <c r="V80" i="9"/>
  <c r="V160" i="9" s="1"/>
  <c r="E217" i="12" s="1"/>
  <c r="F217" i="12" s="1"/>
  <c r="T80" i="9"/>
  <c r="R80" i="9"/>
  <c r="P80" i="9"/>
  <c r="N80" i="9"/>
  <c r="L80" i="9"/>
  <c r="J80" i="9"/>
  <c r="J160" i="9" s="1"/>
  <c r="H80" i="9"/>
  <c r="F80" i="9"/>
  <c r="F160" i="9" s="1"/>
  <c r="D80" i="9"/>
  <c r="AD158" i="8"/>
  <c r="AD160" i="8" s="1"/>
  <c r="D218" i="12" s="1"/>
  <c r="F218" i="12" s="1"/>
  <c r="Z158" i="8"/>
  <c r="Z160" i="8" s="1"/>
  <c r="V158" i="8"/>
  <c r="V160" i="8" s="1"/>
  <c r="J158" i="8"/>
  <c r="J160" i="8" s="1"/>
  <c r="F158" i="8"/>
  <c r="AC158" i="9"/>
  <c r="AC160" i="9" s="1"/>
  <c r="W158" i="9"/>
  <c r="W160" i="9" s="1"/>
  <c r="M158" i="9"/>
  <c r="M160" i="9" s="1"/>
  <c r="I158" i="9"/>
  <c r="I160" i="9" s="1"/>
  <c r="AE158" i="8"/>
  <c r="AE160" i="8" s="1"/>
  <c r="AG158" i="8"/>
  <c r="AG160" i="8" s="1"/>
  <c r="D162" i="12" s="1"/>
  <c r="F162" i="12" s="1"/>
  <c r="AH158" i="8"/>
  <c r="AH160" i="8" s="1"/>
  <c r="D163" i="12" s="1"/>
  <c r="AK160" i="8"/>
  <c r="D166" i="12" s="1"/>
  <c r="D211" i="12"/>
  <c r="D21" i="12" s="1"/>
  <c r="H144" i="12"/>
  <c r="G107" i="12"/>
  <c r="G144" i="12"/>
  <c r="H150" i="12"/>
  <c r="H141" i="12"/>
  <c r="H133" i="12"/>
  <c r="H124" i="12"/>
  <c r="H115" i="12"/>
  <c r="H106" i="12"/>
  <c r="H98" i="12"/>
  <c r="D202" i="12"/>
  <c r="D20" i="12" s="1"/>
  <c r="D221" i="12"/>
  <c r="D22" i="12" s="1"/>
  <c r="G150" i="12"/>
  <c r="G133" i="12"/>
  <c r="G117" i="12"/>
  <c r="G115" i="12"/>
  <c r="K108" i="12"/>
  <c r="K145" i="12"/>
  <c r="F135" i="12"/>
  <c r="K122" i="12"/>
  <c r="K118" i="12"/>
  <c r="F112" i="12"/>
  <c r="K104" i="12"/>
  <c r="F101" i="12"/>
  <c r="F98" i="12"/>
  <c r="F94" i="12"/>
  <c r="F92" i="12"/>
  <c r="U158" i="9"/>
  <c r="U160" i="9" s="1"/>
  <c r="Q158" i="9"/>
  <c r="Q160" i="9" s="1"/>
  <c r="R158" i="8"/>
  <c r="R160" i="8" s="1"/>
  <c r="N158" i="8"/>
  <c r="N160" i="8" s="1"/>
  <c r="F91" i="12"/>
  <c r="K151" i="12"/>
  <c r="K149" i="12"/>
  <c r="K147" i="12"/>
  <c r="K142" i="12"/>
  <c r="K140" i="12"/>
  <c r="F137" i="12"/>
  <c r="F133" i="12"/>
  <c r="F129" i="12"/>
  <c r="F127" i="12"/>
  <c r="K125" i="12"/>
  <c r="K124" i="12"/>
  <c r="K123" i="12"/>
  <c r="K121" i="12"/>
  <c r="K120" i="12"/>
  <c r="K119" i="12"/>
  <c r="K117" i="12"/>
  <c r="K116" i="12"/>
  <c r="F114" i="12"/>
  <c r="K111" i="12"/>
  <c r="K110" i="12"/>
  <c r="K109" i="12"/>
  <c r="K107" i="12"/>
  <c r="K106" i="12"/>
  <c r="K105" i="12"/>
  <c r="K103" i="12"/>
  <c r="K102" i="12"/>
  <c r="K101" i="12"/>
  <c r="F100" i="12"/>
  <c r="F99" i="12"/>
  <c r="F97" i="12"/>
  <c r="F95" i="12"/>
  <c r="F93" i="12"/>
  <c r="F102" i="12"/>
  <c r="F152" i="12"/>
  <c r="F151" i="12"/>
  <c r="F150" i="12"/>
  <c r="F149" i="12"/>
  <c r="F148" i="12"/>
  <c r="F147" i="12"/>
  <c r="F146" i="12"/>
  <c r="F145" i="12"/>
  <c r="F143" i="12"/>
  <c r="F142" i="12"/>
  <c r="F141" i="12"/>
  <c r="F140" i="12"/>
  <c r="K139" i="12"/>
  <c r="K138" i="12"/>
  <c r="K137" i="12"/>
  <c r="K136" i="12"/>
  <c r="K135" i="12"/>
  <c r="K134" i="12"/>
  <c r="F132" i="12"/>
  <c r="F131" i="12"/>
  <c r="F130" i="12"/>
  <c r="K129" i="12"/>
  <c r="K128" i="12"/>
  <c r="K127" i="12"/>
  <c r="F126" i="12"/>
  <c r="F125" i="12"/>
  <c r="F124" i="12"/>
  <c r="F123" i="12"/>
  <c r="F122" i="12"/>
  <c r="F121" i="12"/>
  <c r="F120" i="12"/>
  <c r="F119" i="12"/>
  <c r="F118" i="12"/>
  <c r="F117" i="12"/>
  <c r="F116" i="12"/>
  <c r="F115" i="12"/>
  <c r="F113" i="12"/>
  <c r="F111" i="12"/>
  <c r="F110" i="12"/>
  <c r="F109" i="12"/>
  <c r="F108" i="12"/>
  <c r="F107" i="12"/>
  <c r="F106" i="12"/>
  <c r="F105" i="12"/>
  <c r="F104" i="12"/>
  <c r="F103" i="12"/>
  <c r="D160" i="9"/>
  <c r="AL145" i="8"/>
  <c r="G103" i="12"/>
  <c r="G111" i="12"/>
  <c r="G113" i="12"/>
  <c r="G119" i="12"/>
  <c r="G123" i="12"/>
  <c r="G127" i="12"/>
  <c r="G131" i="12"/>
  <c r="G135" i="12"/>
  <c r="G139" i="12"/>
  <c r="G143" i="12"/>
  <c r="G148" i="12"/>
  <c r="G152" i="12"/>
  <c r="H131" i="12"/>
  <c r="H93" i="12"/>
  <c r="H95" i="12"/>
  <c r="H97" i="12"/>
  <c r="H99" i="12"/>
  <c r="H101" i="12"/>
  <c r="H103" i="12"/>
  <c r="H105" i="12"/>
  <c r="H107" i="12"/>
  <c r="H110" i="12"/>
  <c r="H112" i="12"/>
  <c r="H114" i="12"/>
  <c r="H116" i="12"/>
  <c r="H118" i="12"/>
  <c r="H120" i="12"/>
  <c r="H122" i="12"/>
  <c r="H125" i="12"/>
  <c r="I125" i="12" s="1"/>
  <c r="H127" i="12"/>
  <c r="H129" i="12"/>
  <c r="H132" i="12"/>
  <c r="H134" i="12"/>
  <c r="H136" i="12"/>
  <c r="H138" i="12"/>
  <c r="H140" i="12"/>
  <c r="H142" i="12"/>
  <c r="H145" i="12"/>
  <c r="H147" i="12"/>
  <c r="H149" i="12"/>
  <c r="H151" i="12"/>
  <c r="H91" i="12"/>
  <c r="H109" i="12"/>
  <c r="H123" i="12"/>
  <c r="G146" i="12"/>
  <c r="G137" i="12"/>
  <c r="G129" i="12"/>
  <c r="G121" i="12"/>
  <c r="H152" i="12"/>
  <c r="H148" i="12"/>
  <c r="H143" i="12"/>
  <c r="H139" i="12"/>
  <c r="H135" i="12"/>
  <c r="H130" i="12"/>
  <c r="H126" i="12"/>
  <c r="H121" i="12"/>
  <c r="H117" i="12"/>
  <c r="H113" i="12"/>
  <c r="H108" i="12"/>
  <c r="H104" i="12"/>
  <c r="H100" i="12"/>
  <c r="H96" i="12"/>
  <c r="H92" i="12"/>
  <c r="G92" i="12"/>
  <c r="G94" i="12"/>
  <c r="G96" i="12"/>
  <c r="G98" i="12"/>
  <c r="G100" i="12"/>
  <c r="G102" i="12"/>
  <c r="G104" i="12"/>
  <c r="G106" i="12"/>
  <c r="G108" i="12"/>
  <c r="G110" i="12"/>
  <c r="G91" i="12"/>
  <c r="G151" i="12"/>
  <c r="G149" i="12"/>
  <c r="G147" i="12"/>
  <c r="G145" i="12"/>
  <c r="G142" i="12"/>
  <c r="G140" i="12"/>
  <c r="G138" i="12"/>
  <c r="G136" i="12"/>
  <c r="G134" i="12"/>
  <c r="G132" i="12"/>
  <c r="G130" i="12"/>
  <c r="G128" i="12"/>
  <c r="G126" i="12"/>
  <c r="G124" i="12"/>
  <c r="G122" i="12"/>
  <c r="G120" i="12"/>
  <c r="G118" i="12"/>
  <c r="G116" i="12"/>
  <c r="G114" i="12"/>
  <c r="G112" i="12"/>
  <c r="G109" i="12"/>
  <c r="G105" i="12"/>
  <c r="G101" i="12"/>
  <c r="G99" i="12"/>
  <c r="G97" i="12"/>
  <c r="G95" i="12"/>
  <c r="G93" i="12"/>
  <c r="C80" i="8"/>
  <c r="F139" i="12"/>
  <c r="F128" i="12"/>
  <c r="F134" i="12"/>
  <c r="F136" i="12"/>
  <c r="F138" i="12"/>
  <c r="K141" i="12"/>
  <c r="K143" i="12"/>
  <c r="K146" i="12"/>
  <c r="K148" i="12"/>
  <c r="K150" i="12"/>
  <c r="K152" i="12"/>
  <c r="AJ160" i="9"/>
  <c r="E163" i="12" s="1"/>
  <c r="K154" i="12" l="1"/>
  <c r="N160" i="9"/>
  <c r="P160" i="9"/>
  <c r="X160" i="9"/>
  <c r="O160" i="9"/>
  <c r="AF160" i="9"/>
  <c r="F160" i="8"/>
  <c r="T160" i="8"/>
  <c r="T160" i="9"/>
  <c r="AB160" i="9"/>
  <c r="K160" i="9"/>
  <c r="F166" i="12"/>
  <c r="F176" i="12"/>
  <c r="F181" i="12" s="1"/>
  <c r="E176" i="12"/>
  <c r="L160" i="9"/>
  <c r="F50" i="12"/>
  <c r="F44" i="12"/>
  <c r="F42" i="12"/>
  <c r="F47" i="12"/>
  <c r="F55" i="12"/>
  <c r="F77" i="12"/>
  <c r="I110" i="12"/>
  <c r="J110" i="12" s="1"/>
  <c r="I106" i="12"/>
  <c r="J106" i="12" s="1"/>
  <c r="I119" i="12"/>
  <c r="J119" i="12" s="1"/>
  <c r="F51" i="12"/>
  <c r="F39" i="12"/>
  <c r="F75" i="12"/>
  <c r="I95" i="12"/>
  <c r="J95" i="12" s="1"/>
  <c r="I99" i="12"/>
  <c r="J99" i="12" s="1"/>
  <c r="I112" i="12"/>
  <c r="J112" i="12" s="1"/>
  <c r="I116" i="12"/>
  <c r="J116" i="12" s="1"/>
  <c r="I120" i="12"/>
  <c r="J120" i="12" s="1"/>
  <c r="I102" i="12"/>
  <c r="J102" i="12" s="1"/>
  <c r="I135" i="12"/>
  <c r="J135" i="12" s="1"/>
  <c r="I143" i="12"/>
  <c r="J143" i="12" s="1"/>
  <c r="I152" i="12"/>
  <c r="J152" i="12" s="1"/>
  <c r="I129" i="12"/>
  <c r="J129" i="12" s="1"/>
  <c r="I150" i="12"/>
  <c r="J150" i="12" s="1"/>
  <c r="F68" i="12"/>
  <c r="F62" i="12"/>
  <c r="F60" i="12"/>
  <c r="I93" i="12"/>
  <c r="J93" i="12" s="1"/>
  <c r="I97" i="12"/>
  <c r="J97" i="12" s="1"/>
  <c r="I101" i="12"/>
  <c r="J101" i="12" s="1"/>
  <c r="I114" i="12"/>
  <c r="J114" i="12" s="1"/>
  <c r="I118" i="12"/>
  <c r="J118" i="12" s="1"/>
  <c r="I122" i="12"/>
  <c r="J122" i="12" s="1"/>
  <c r="I126" i="12"/>
  <c r="J126" i="12" s="1"/>
  <c r="I139" i="12"/>
  <c r="J139" i="12" s="1"/>
  <c r="I148" i="12"/>
  <c r="J148" i="12" s="1"/>
  <c r="I131" i="12"/>
  <c r="J131" i="12" s="1"/>
  <c r="F70" i="12"/>
  <c r="F163" i="12"/>
  <c r="F167" i="12" s="1"/>
  <c r="F79" i="12"/>
  <c r="F66" i="12"/>
  <c r="F40" i="12"/>
  <c r="I107" i="12"/>
  <c r="J107" i="12" s="1"/>
  <c r="I124" i="12"/>
  <c r="J124" i="12" s="1"/>
  <c r="I146" i="12"/>
  <c r="J146" i="12" s="1"/>
  <c r="F78" i="12"/>
  <c r="F74" i="12"/>
  <c r="F61" i="12"/>
  <c r="F43" i="12"/>
  <c r="F73" i="12"/>
  <c r="I128" i="12"/>
  <c r="J128" i="12" s="1"/>
  <c r="F48" i="12"/>
  <c r="F52" i="12"/>
  <c r="F56" i="12"/>
  <c r="I104" i="12"/>
  <c r="J104" i="12" s="1"/>
  <c r="I134" i="12"/>
  <c r="J134" i="12" s="1"/>
  <c r="I138" i="12"/>
  <c r="J138" i="12" s="1"/>
  <c r="I142" i="12"/>
  <c r="J142" i="12" s="1"/>
  <c r="I147" i="12"/>
  <c r="J147" i="12" s="1"/>
  <c r="I151" i="12"/>
  <c r="J151" i="12" s="1"/>
  <c r="F49" i="12"/>
  <c r="F53" i="12"/>
  <c r="I98" i="12"/>
  <c r="J98" i="12" s="1"/>
  <c r="I94" i="12"/>
  <c r="J94" i="12" s="1"/>
  <c r="I137" i="12"/>
  <c r="J137" i="12" s="1"/>
  <c r="F38" i="12"/>
  <c r="I117" i="12"/>
  <c r="J117" i="12" s="1"/>
  <c r="F58" i="12"/>
  <c r="F69" i="12"/>
  <c r="F65" i="12"/>
  <c r="F57" i="12"/>
  <c r="I141" i="12"/>
  <c r="J141" i="12" s="1"/>
  <c r="I111" i="12"/>
  <c r="J111" i="12" s="1"/>
  <c r="AN80" i="9"/>
  <c r="E190" i="12" s="1"/>
  <c r="I115" i="12"/>
  <c r="J115" i="12" s="1"/>
  <c r="I133" i="12"/>
  <c r="J133" i="12" s="1"/>
  <c r="I144" i="12"/>
  <c r="J144" i="12" s="1"/>
  <c r="J125" i="12"/>
  <c r="AN158" i="9"/>
  <c r="I105" i="12"/>
  <c r="J105" i="12" s="1"/>
  <c r="I132" i="12"/>
  <c r="J132" i="12" s="1"/>
  <c r="I136" i="12"/>
  <c r="J136" i="12" s="1"/>
  <c r="I140" i="12"/>
  <c r="J140" i="12" s="1"/>
  <c r="I145" i="12"/>
  <c r="J145" i="12" s="1"/>
  <c r="I149" i="12"/>
  <c r="J149" i="12" s="1"/>
  <c r="I91" i="12"/>
  <c r="J91" i="12" s="1"/>
  <c r="I96" i="12"/>
  <c r="J96" i="12" s="1"/>
  <c r="AL158" i="8"/>
  <c r="I109" i="12"/>
  <c r="J109" i="12" s="1"/>
  <c r="I130" i="12"/>
  <c r="J130" i="12" s="1"/>
  <c r="I121" i="12"/>
  <c r="J121" i="12" s="1"/>
  <c r="F54" i="12"/>
  <c r="I108" i="12"/>
  <c r="J108" i="12" s="1"/>
  <c r="I100" i="12"/>
  <c r="J100" i="12" s="1"/>
  <c r="I92" i="12"/>
  <c r="J92" i="12" s="1"/>
  <c r="F46" i="12"/>
  <c r="F64" i="12"/>
  <c r="F72" i="12"/>
  <c r="F81" i="12"/>
  <c r="F80" i="12"/>
  <c r="F76" i="12"/>
  <c r="F71" i="12"/>
  <c r="F67" i="12"/>
  <c r="F63" i="12"/>
  <c r="F59" i="12"/>
  <c r="F45" i="12"/>
  <c r="F41" i="12"/>
  <c r="I127" i="12"/>
  <c r="J127" i="12" s="1"/>
  <c r="I123" i="12"/>
  <c r="J123" i="12" s="1"/>
  <c r="I113" i="12"/>
  <c r="J113" i="12" s="1"/>
  <c r="I103" i="12"/>
  <c r="J103" i="12" s="1"/>
  <c r="C160" i="8"/>
  <c r="AL80" i="8"/>
  <c r="D190" i="12" s="1"/>
  <c r="F191" i="12" s="1"/>
  <c r="D193" i="12" s="1"/>
  <c r="AN160" i="9" l="1"/>
  <c r="AL160" i="8"/>
  <c r="D27" i="12"/>
  <c r="F83" i="12" s="1"/>
  <c r="B24" i="12"/>
  <c r="J153" i="12"/>
  <c r="K155" i="12" s="1"/>
  <c r="F82" i="12"/>
  <c r="D19" i="12"/>
  <c r="E19" i="12"/>
  <c r="E16" i="12" l="1"/>
  <c r="D156" i="12"/>
  <c r="D16" i="12" s="1"/>
  <c r="F168" i="12"/>
  <c r="F169" i="12" s="1"/>
  <c r="D170" i="12" s="1"/>
  <c r="D17" i="12" s="1"/>
  <c r="F182" i="12"/>
  <c r="F183" i="12" s="1"/>
  <c r="D184" i="12" s="1"/>
  <c r="D18" i="12" s="1"/>
  <c r="D28" i="12"/>
  <c r="D30" i="12" s="1"/>
  <c r="D31" i="12" s="1"/>
  <c r="E14" i="12" s="1"/>
  <c r="F84" i="12"/>
  <c r="E15" i="12" s="1"/>
  <c r="E18" i="12" l="1"/>
  <c r="E17" i="12"/>
  <c r="D32" i="12"/>
  <c r="D14" i="12" s="1"/>
  <c r="D85" i="12"/>
  <c r="D15" i="12" s="1"/>
  <c r="D23" i="12" l="1"/>
</calcChain>
</file>

<file path=xl/sharedStrings.xml><?xml version="1.0" encoding="utf-8"?>
<sst xmlns="http://schemas.openxmlformats.org/spreadsheetml/2006/main" count="1472" uniqueCount="776">
  <si>
    <t>Onderwerp</t>
  </si>
  <si>
    <t>Informatie voor derden (Iv3)</t>
  </si>
  <si>
    <t>Geachte heer / mevrouw,</t>
  </si>
  <si>
    <t xml:space="preserve">  </t>
  </si>
  <si>
    <t>Voor vragen en/of opmerkingen over inhoudelijke Iv3-zaken kunt u contact opnemen met:</t>
  </si>
  <si>
    <t>Centraal Bureau voor de Statistiek</t>
  </si>
  <si>
    <t>Bureau Kredo</t>
  </si>
  <si>
    <t>tel. (070) 337 47 08</t>
  </si>
  <si>
    <t xml:space="preserve">www.cbs.nl/kredo </t>
  </si>
  <si>
    <t xml:space="preserve">kredo@cbs.nl </t>
  </si>
  <si>
    <t>Met vriendelijke groet,</t>
  </si>
  <si>
    <t>Directeur statistieken overheidsfinanciën en consumentenprijzen</t>
  </si>
  <si>
    <t>Toezending van de gegevens</t>
  </si>
  <si>
    <t xml:space="preserve">Let op: Wijzigingen van de contactpersoon kunt u niet via de upload-pagina doorvoeren. Mutaties van de contactpersoon dient u door te geven aan het Ministerie van BZK via: </t>
  </si>
  <si>
    <t>https://www.rijksoverheid.nl/onderwerpen/financien-gemeenten-en-provincies/inhoud/uitwisseling-financiele-gegevens-met-sisa-en-iv3/single-information-single-audit-sisa</t>
  </si>
  <si>
    <t>www.cbs.nl/kredo</t>
  </si>
  <si>
    <t>Naamgeving</t>
  </si>
  <si>
    <t>De naamgeving van het bestand met de gegevens dat u toestuurt, dient als volgt te zijn:</t>
  </si>
  <si>
    <r>
      <t xml:space="preserve">              </t>
    </r>
    <r>
      <rPr>
        <b/>
        <sz val="10"/>
        <rFont val="Arial"/>
        <family val="2"/>
      </rPr>
      <t>KRD</t>
    </r>
    <r>
      <rPr>
        <sz val="10"/>
        <rFont val="Arial"/>
        <family val="2"/>
      </rPr>
      <t xml:space="preserve"> staat voor Kredo --&gt; Kwaliteitsslag Rapportage EU Decentrale Overheden</t>
    </r>
  </si>
  <si>
    <r>
      <t xml:space="preserve">             </t>
    </r>
    <r>
      <rPr>
        <b/>
        <sz val="10"/>
        <rFont val="Arial"/>
        <family val="2"/>
      </rPr>
      <t xml:space="preserve"> AKK</t>
    </r>
    <r>
      <rPr>
        <sz val="10"/>
        <rFont val="Arial"/>
        <family val="2"/>
      </rPr>
      <t xml:space="preserve"> staat voor akkoordverklaring</t>
    </r>
  </si>
  <si>
    <r>
      <t xml:space="preserve">                            </t>
    </r>
    <r>
      <rPr>
        <b/>
        <sz val="10"/>
        <rFont val="Arial"/>
        <family val="2"/>
      </rPr>
      <t>03</t>
    </r>
    <r>
      <rPr>
        <sz val="10"/>
        <rFont val="Arial"/>
        <family val="2"/>
      </rPr>
      <t xml:space="preserve"> = 'groepsnummer' (provincie = 03)</t>
    </r>
  </si>
  <si>
    <r>
      <t xml:space="preserve">                              </t>
    </r>
    <r>
      <rPr>
        <b/>
        <sz val="10"/>
        <rFont val="Arial"/>
        <family val="2"/>
      </rPr>
      <t xml:space="preserve"> nnnn</t>
    </r>
    <r>
      <rPr>
        <sz val="10"/>
        <rFont val="Arial"/>
        <family val="2"/>
      </rPr>
      <t xml:space="preserve"> =provincienummer; dit nummer is te vinden in de opvraagbrief</t>
    </r>
  </si>
  <si>
    <t xml:space="preserve">             </t>
  </si>
  <si>
    <t>Algemene toelichting bij de levering Informatie voor derden (Iv3).</t>
  </si>
  <si>
    <t>-</t>
  </si>
  <si>
    <t xml:space="preserve">Voor de begroting moeten de geraamde lasten en baten van de taakvelden en de geprognosticeerde balansmutaties, verbijzonderd naar de economische categorieën, worden aangeleverd.  </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</si>
  <si>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
    </r>
  </si>
  <si>
    <t xml:space="preserve">Voor de jaarrekening moeten de gerealiseerde lasten en baten van de taakvelden en de balansmutaties, verbijzonderd naar de economische categorieën, worden aangeleverd, alsmede een overzicht van alle balansstanden. </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</si>
  <si>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</si>
  <si>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</si>
  <si>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</si>
  <si>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</si>
  <si>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</si>
  <si>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</si>
  <si>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</si>
  <si>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</si>
  <si>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</si>
  <si>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Informatie provincie</t>
  </si>
  <si>
    <t>Let op:</t>
  </si>
  <si>
    <t>Bij het vervallen van aparte opvraagbestanden voor begroting, kwartaalgegevens en jaarrekening (zie het kopje "Eén opvraagbestand voor begrotingen, kwartaal- en jaarrekeningen") is het van groot belang dat u de correcte periode invult waarop de ingestuurde informatie betrekking heeft.</t>
  </si>
  <si>
    <t>Verdelingsmatrix lasten en baten</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</si>
  <si>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zijn hierop van toepassing. Voor het invullen van de verdelingsmatrix zijn de tabbladen "5.Verdelingsmatrix lasten" en "6.Verdelingsmatrix baten" bestemd.</t>
    </r>
  </si>
  <si>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</si>
  <si>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Overzicht van balansstanden</t>
  </si>
  <si>
    <r>
      <t>Op kwartaal- en jaarbasis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</si>
  <si>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Per kwartaal wordt de financiële balans en per jaar een volledige balans gevraagd.</t>
  </si>
  <si>
    <t>Wijzigingen Iv3 2017</t>
  </si>
  <si>
    <t>De indeling van het Iv3-model 2017 is drastisch veranderd ten opzichte van het model 2016. Daarnaast zijn de regels aangepast over de te verstrekken informatie. De belangrijkste wijzigen voor het begrotingsjaar 2017 zijn:</t>
  </si>
  <si>
    <t xml:space="preserve">- Categorie-informatie en balansmutaties verplicht bij aanlevering begroting </t>
  </si>
  <si>
    <t>- Taakvelden vervangen functies</t>
  </si>
  <si>
    <t>- Overhead wordt centraal begroot en verantwoord</t>
  </si>
  <si>
    <t>- Herrubricering categorieën</t>
  </si>
  <si>
    <t>Bovenstaande wijzigingen worden hierna kort toegelicht.</t>
  </si>
  <si>
    <t xml:space="preserve">Categorie-informatie en balansmutaties verplicht bij aanlevering begroting </t>
  </si>
  <si>
    <t>De extra informatie is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</si>
  <si>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Taakvelden vervangen functies</t>
  </si>
  <si>
    <t>https://www.rijksoverheid.nl/documenten/richtlijnen/2016/02/22/iv3-informatievoorschrift-2017-provincies</t>
  </si>
  <si>
    <t>Heffingen en taakveld</t>
  </si>
  <si>
    <t xml:space="preserve">Het grootste deel van de heffingen heeft geen eigen taakveld. De heffingen worden verantwoord op het taakveld 'Opbrengst Provinciale belastingen' of het betreffende beleidstaakveld. De heffingen zijn op deze taakvelden alleen herkenbaar middels de categorie waaronder de opbrengst moet worden verantwoord. Voor de doelheffingen is hiertoe een nieuwe categorie toegevoegd: categorie 3.7 Leges en andere rechten. </t>
  </si>
  <si>
    <t>Het is dus van groot belang dat u de heffingen op de juiste combinatie van taakveld en categorie verantwoordt.</t>
  </si>
  <si>
    <t>Taakveld- en categoriegebruik bij heffingen</t>
  </si>
  <si>
    <t>Omschrijving</t>
  </si>
  <si>
    <t>Taakveld</t>
  </si>
  <si>
    <t>Categorie</t>
  </si>
  <si>
    <t>Motorrijtuigenbelasting zakelijk</t>
  </si>
  <si>
    <t>0.2 - Opbrengst Provinciale belastingen</t>
  </si>
  <si>
    <t>2.2.1 Belastingen op producenten</t>
  </si>
  <si>
    <t>Motorrijtuigenbelasting niet-zakelijk</t>
  </si>
  <si>
    <t>2.2.2 Belastingen op huishoudens</t>
  </si>
  <si>
    <t>Grondwaterbelasting</t>
  </si>
  <si>
    <t>3.3 - Kwantiteit grondwater</t>
  </si>
  <si>
    <t>Heffing nazorg stortplaatsen</t>
  </si>
  <si>
    <t>4.1 - Bodembescherming</t>
  </si>
  <si>
    <t>Leges mbt ongevingsrecht</t>
  </si>
  <si>
    <t>4.4 - Vergunningverlening en handhaving</t>
  </si>
  <si>
    <t>3.7 - Leges en andere rechten</t>
  </si>
  <si>
    <t xml:space="preserve">Leges milieubeheer  </t>
  </si>
  <si>
    <t>Ontgrondingsheffing</t>
  </si>
  <si>
    <t>4.5 - Ontgronding</t>
  </si>
  <si>
    <t>Overige leges</t>
  </si>
  <si>
    <t>0.2 of op betreffende taakveld</t>
  </si>
  <si>
    <t>Overhead wordt centraal begroot en verantwoord</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</si>
  <si>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</si>
  <si>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</si>
  <si>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en in de notitie Overhead van de Commissie BBV. Beide documenten zijn bereikbaar via:</t>
  </si>
  <si>
    <t>http://www.commissiebbv.nl/thema/vernieuwing-bbv/</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</si>
  <si>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</si>
  <si>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</si>
  <si>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De mogelijkheid om in bepaalde gevallen de kosten van overhead toe te rekenen is hiervoor beschreven in 'Overhead wordt centraal begroot en verantwoord'.</t>
  </si>
  <si>
    <t>Herrubricering categorieën</t>
  </si>
  <si>
    <t xml:space="preserve">De nieuwe opzet van de categorie-indeling vloeit, naast de wijzigingen in het BBV, voort uit de behoefte aan een betere afstemming tussen de informatie-uitvraag naar gemeenten en de statistische verplichtingen vanuit Europa. </t>
  </si>
  <si>
    <t>Belangrijke (inhoudelijke) wijzigingen ten opzichte van 2016 zijn:</t>
  </si>
  <si>
    <t>Categorie 0.0 Niet in te delen lasten/baten is vervallen</t>
  </si>
  <si>
    <t>Categorie 0.0 is vervallen omdat vanaf begrotingsjaar 2017 de geraamde lasten en baten moeten worden verbijzonderd naar de economische categorieën. Alleen inzake de inkomens- en kapitaaloverdrachten en alleen bij de begroting mogen de lasten en baten nog als 'onverdeeld' worden verantwoord (zie de categorieën 4.3.9 en 4.4.9).</t>
  </si>
  <si>
    <t>De post administratieve boekingen is gesplitst</t>
  </si>
  <si>
    <t>Ten opzichte van het model 2016 zijn er voor het begrotingsjaar 2017 twee balansposten vervallen, is er één nieuwe balanspost toegevoegd en is er één balanspost hernummerd.</t>
  </si>
  <si>
    <t>Vervallen zijn:</t>
  </si>
  <si>
    <t>- Strategische gronden (A121b)</t>
  </si>
  <si>
    <t>- Niet in exploitatie bouwgronden (A211)</t>
  </si>
  <si>
    <t>Nieuw is:</t>
  </si>
  <si>
    <t>- Renteswaps en derivaten (P139)</t>
  </si>
  <si>
    <t>Hernummerd is:</t>
  </si>
  <si>
    <t>- Gronden en terreinen A121a in A121</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</si>
  <si>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</si>
  <si>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</si>
  <si>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De hernummering van balanspost Gronden en terreinen van A121a in A121 is het gevolg van het vervallen van balanspost Strategische gronden A121b.</t>
  </si>
  <si>
    <t xml:space="preserve">Het opnemen in het model 2017 van balanspost Renteswaps en derivaten (P139) komt voort uit een toegenomen informatievraag vanuit de Europese Unie. </t>
  </si>
  <si>
    <t>Vragenlijst</t>
  </si>
  <si>
    <t>Informatie voor derden (iv3) volgens het BBV</t>
  </si>
  <si>
    <t>Bestandsnaam:</t>
  </si>
  <si>
    <t>Jaar</t>
  </si>
  <si>
    <t>Periode</t>
  </si>
  <si>
    <t>0 = begroting, 1 - 4 = kwartalen, 5 = jaarrekening</t>
  </si>
  <si>
    <t>LET OP DE PERIODE!</t>
  </si>
  <si>
    <t>Ruimte voor toelichting</t>
  </si>
  <si>
    <t>1.1</t>
  </si>
  <si>
    <t>2.1</t>
  </si>
  <si>
    <t>3.1</t>
  </si>
  <si>
    <t>3.2</t>
  </si>
  <si>
    <t>3.3</t>
  </si>
  <si>
    <t>3.4.1</t>
  </si>
  <si>
    <t>3.5.1</t>
  </si>
  <si>
    <t>3.8</t>
  </si>
  <si>
    <t>4.1.1</t>
  </si>
  <si>
    <t>4.2</t>
  </si>
  <si>
    <t>4.3.1</t>
  </si>
  <si>
    <t>4.3.2</t>
  </si>
  <si>
    <t>4.3.3</t>
  </si>
  <si>
    <t>4.3.4</t>
  </si>
  <si>
    <t>4.3.5</t>
  </si>
  <si>
    <t>4.3.6</t>
  </si>
  <si>
    <t>4.3.7</t>
  </si>
  <si>
    <t>4.3.8</t>
  </si>
  <si>
    <t>4.3.9</t>
  </si>
  <si>
    <t>4.4.1</t>
  </si>
  <si>
    <t>4.4.2</t>
  </si>
  <si>
    <t>4.4.3</t>
  </si>
  <si>
    <t>4.4.4</t>
  </si>
  <si>
    <t>4.4.5</t>
  </si>
  <si>
    <t>4.4.6</t>
  </si>
  <si>
    <t>4.4.7</t>
  </si>
  <si>
    <t>4.4.8</t>
  </si>
  <si>
    <t>4.4.9</t>
  </si>
  <si>
    <t>5.1</t>
  </si>
  <si>
    <t>6.1</t>
  </si>
  <si>
    <t>7.1</t>
  </si>
  <si>
    <t>7.2</t>
  </si>
  <si>
    <t>7.3</t>
  </si>
  <si>
    <t>7.4</t>
  </si>
  <si>
    <t>7.5</t>
  </si>
  <si>
    <t>Taakvelden</t>
  </si>
  <si>
    <t>Categorieën</t>
  </si>
  <si>
    <t>Salarissen en sociale lasten</t>
  </si>
  <si>
    <t>Belastingen</t>
  </si>
  <si>
    <t>Grond</t>
  </si>
  <si>
    <t>Duurzame goederen</t>
  </si>
  <si>
    <t>Pachten</t>
  </si>
  <si>
    <t>Sociale uitkeringen in natura</t>
  </si>
  <si>
    <t>Ingeleend personeel</t>
  </si>
  <si>
    <t>Overige goederen en diensten</t>
  </si>
  <si>
    <t>Sociale uitkeringen in geld</t>
  </si>
  <si>
    <t>Subsidies</t>
  </si>
  <si>
    <t>Inkomensoverdrachten - Rijk</t>
  </si>
  <si>
    <t>Inkomensoverdrachten - gemeenten</t>
  </si>
  <si>
    <t>Inkomensoverdrachten - gemeenschappelijke regelingen</t>
  </si>
  <si>
    <t xml:space="preserve">Inkomensoverdrachten - provincies </t>
  </si>
  <si>
    <t>Inkomensoverdrachten - waterschappen</t>
  </si>
  <si>
    <t>Inkomensoverdrachten - overige overheden</t>
  </si>
  <si>
    <t>Inkomensoverdrachten - Europese Unie</t>
  </si>
  <si>
    <t>Inkomensoverdrachten - overige instellingen en personen</t>
  </si>
  <si>
    <t>Inkomensoverdrachten - onverdeeld</t>
  </si>
  <si>
    <t>Kapitaaloverdrachten - Rijk</t>
  </si>
  <si>
    <t>Kapitaaloverdrachten - gemeenten</t>
  </si>
  <si>
    <t>Kapitaaloverdrachten - gemeenschappelijke regelingen</t>
  </si>
  <si>
    <t xml:space="preserve">Kapitaaloverdrachten - provincies </t>
  </si>
  <si>
    <t>Kapitaaloverdrachten - waterschappen</t>
  </si>
  <si>
    <t>Kapitaaloverdrachten - overige overheden</t>
  </si>
  <si>
    <t>Kapitaaloverdrachten - Europese Unie</t>
  </si>
  <si>
    <t>Kapitaaloverdrachten - overige instellingen en personen</t>
  </si>
  <si>
    <t>Kapitaaloverdrachten - onverdeeld</t>
  </si>
  <si>
    <t>Rente</t>
  </si>
  <si>
    <t>Financiële transacties</t>
  </si>
  <si>
    <t>Mutatie reserves</t>
  </si>
  <si>
    <t>Mutatie voorzieningen</t>
  </si>
  <si>
    <t>Afschrijvingen</t>
  </si>
  <si>
    <t>Toegerekende reële en bespaarde rente</t>
  </si>
  <si>
    <t>Overige verrekeningen</t>
  </si>
  <si>
    <t>Totaal taakvelden/balansmutaties</t>
  </si>
  <si>
    <t>Taakveld 0.</t>
  </si>
  <si>
    <t>0.1</t>
  </si>
  <si>
    <t>Uitkering provinciefonds</t>
  </si>
  <si>
    <t>0.2</t>
  </si>
  <si>
    <t>Opbrengst provinciale belastingen</t>
  </si>
  <si>
    <t>0.3</t>
  </si>
  <si>
    <t>Geldleningen en uitzettingen</t>
  </si>
  <si>
    <t>0.4</t>
  </si>
  <si>
    <t>Deelnemingen</t>
  </si>
  <si>
    <t>0.5</t>
  </si>
  <si>
    <t>Algemene dekkingsmiddelen, overige baten en lasten</t>
  </si>
  <si>
    <t>0.6</t>
  </si>
  <si>
    <t>Overhead</t>
  </si>
  <si>
    <t>0.7</t>
  </si>
  <si>
    <t>Vennootschapsbelasting</t>
  </si>
  <si>
    <t>0.8</t>
  </si>
  <si>
    <t>Mutaties reserves</t>
  </si>
  <si>
    <t>0.9</t>
  </si>
  <si>
    <t>Resultaat</t>
  </si>
  <si>
    <t>Totaal Taakveld 0.</t>
  </si>
  <si>
    <t>Taakveld 1.</t>
  </si>
  <si>
    <t>BESTUUR</t>
  </si>
  <si>
    <t>Provinciale Staten</t>
  </si>
  <si>
    <t>1.2</t>
  </si>
  <si>
    <t>Gedeputeerde Staten</t>
  </si>
  <si>
    <t>1.3</t>
  </si>
  <si>
    <t>Kabinetszaken</t>
  </si>
  <si>
    <t>1.4</t>
  </si>
  <si>
    <t>Bestuurlijke organisatie</t>
  </si>
  <si>
    <t>1.5</t>
  </si>
  <si>
    <t>Interbestuurlijk toezicht op de regio</t>
  </si>
  <si>
    <t>1.6</t>
  </si>
  <si>
    <t>Openbare orde en veiligheid</t>
  </si>
  <si>
    <t>1.9</t>
  </si>
  <si>
    <t>Bestuur, overige baten en lasten</t>
  </si>
  <si>
    <t>Totaal Taakveld 1.</t>
  </si>
  <si>
    <t>Taakveld 2.</t>
  </si>
  <si>
    <t>VERKEER EN VERVOER</t>
  </si>
  <si>
    <t>Landwegen</t>
  </si>
  <si>
    <t>2.2</t>
  </si>
  <si>
    <t>Waterwegen</t>
  </si>
  <si>
    <t>2.3</t>
  </si>
  <si>
    <t>Openbaar vervoer</t>
  </si>
  <si>
    <t>2.9</t>
  </si>
  <si>
    <t>Verkeer en vervoer, overige baten en lasten</t>
  </si>
  <si>
    <t>Totaal Taakveld 2.</t>
  </si>
  <si>
    <t>Taakveld 3.</t>
  </si>
  <si>
    <t>Waterkeringen</t>
  </si>
  <si>
    <t>Kwantiteit oppervlaktewater</t>
  </si>
  <si>
    <t>Kwantiteit grondwater</t>
  </si>
  <si>
    <t>3.4</t>
  </si>
  <si>
    <t>Kwaliteit oppervlaktewater</t>
  </si>
  <si>
    <t>3.5</t>
  </si>
  <si>
    <t>Kwaliteit grondwater</t>
  </si>
  <si>
    <t>3.9</t>
  </si>
  <si>
    <t>Water, overige baten en lasten</t>
  </si>
  <si>
    <t>Totaal Taakveld 3.</t>
  </si>
  <si>
    <t>Taakveld 4.</t>
  </si>
  <si>
    <t>MILIEU</t>
  </si>
  <si>
    <t>4.1</t>
  </si>
  <si>
    <t>Bodembescherming</t>
  </si>
  <si>
    <t>Luchtverontreiniging</t>
  </si>
  <si>
    <t>4.3</t>
  </si>
  <si>
    <t>Geluidhinder</t>
  </si>
  <si>
    <t>4.4</t>
  </si>
  <si>
    <t>Vergunningverlening en handhaving</t>
  </si>
  <si>
    <t>4.5</t>
  </si>
  <si>
    <t>Ontgronding</t>
  </si>
  <si>
    <t>4.6</t>
  </si>
  <si>
    <t>Duurzaamheid</t>
  </si>
  <si>
    <t>4.9</t>
  </si>
  <si>
    <t>Milieu, overige baten en lasten</t>
  </si>
  <si>
    <t>Totaal Taakveld 4.</t>
  </si>
  <si>
    <t>Taakveld 5.</t>
  </si>
  <si>
    <t>NATUUR</t>
  </si>
  <si>
    <t>Natuurontwikkeling</t>
  </si>
  <si>
    <t>5.2</t>
  </si>
  <si>
    <t>Beheer natuurgebieden</t>
  </si>
  <si>
    <t>5.3</t>
  </si>
  <si>
    <t>Beheer flora en fauna</t>
  </si>
  <si>
    <t>5.9</t>
  </si>
  <si>
    <t>Natuur, overige baten en lasten</t>
  </si>
  <si>
    <t>Totaal Taakveld 5.</t>
  </si>
  <si>
    <t>Taakveld 6.</t>
  </si>
  <si>
    <t>REGIONALE ECONOMIE</t>
  </si>
  <si>
    <t>Agrarische aangelegenheden</t>
  </si>
  <si>
    <t>6.2</t>
  </si>
  <si>
    <t>Logistiek</t>
  </si>
  <si>
    <t>6.3</t>
  </si>
  <si>
    <t>Kennis en innovatie</t>
  </si>
  <si>
    <t>6.4</t>
  </si>
  <si>
    <t>Recreatie en toerisme</t>
  </si>
  <si>
    <t>6.9</t>
  </si>
  <si>
    <t>Regionale economie, overige baten en lasten</t>
  </si>
  <si>
    <t>Totaal Taakveld 6.</t>
  </si>
  <si>
    <t>Taakveld 7.</t>
  </si>
  <si>
    <t>CULTUUR EN MAATSCHAPPIJ</t>
  </si>
  <si>
    <t>Cultuur</t>
  </si>
  <si>
    <t>Maatschappij</t>
  </si>
  <si>
    <t>7.9</t>
  </si>
  <si>
    <t>Cultuur en maatschappij, overige baten en lasten</t>
  </si>
  <si>
    <t>Totaal Taakveld 7.</t>
  </si>
  <si>
    <t>Taakveld 8.</t>
  </si>
  <si>
    <t>RUIMTE</t>
  </si>
  <si>
    <t>8.1</t>
  </si>
  <si>
    <t>8.2</t>
  </si>
  <si>
    <t>Volkshuisvesting</t>
  </si>
  <si>
    <t>8.3</t>
  </si>
  <si>
    <t>Stedelijke vernieuwing</t>
  </si>
  <si>
    <t>8.9</t>
  </si>
  <si>
    <t>Ruimte, overige baten en lasten</t>
  </si>
  <si>
    <t>Totaal Taakveld 8.</t>
  </si>
  <si>
    <t>Totaal taakvelden</t>
  </si>
  <si>
    <t>Balansmutaties</t>
  </si>
  <si>
    <t>Vaste Activa</t>
  </si>
  <si>
    <t>A111</t>
  </si>
  <si>
    <t>Immateriële vaste activa: Kosten verbonden aan sluiten geldlening en saldo agio/disagio</t>
  </si>
  <si>
    <t>A112</t>
  </si>
  <si>
    <t>Immateriële vaste activa: Kosten onderzoek en ontwikkeling voor een bepaald actief</t>
  </si>
  <si>
    <t>A113</t>
  </si>
  <si>
    <t>Immateriële vaste activa: Bijdragen aan activa in eigendom van derden</t>
  </si>
  <si>
    <t>A121</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</si>
  <si>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</si>
  <si>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</si>
  <si>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</si>
  <si>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</si>
  <si>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</si>
  <si>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</si>
  <si>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</si>
  <si>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</si>
  <si>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</si>
  <si>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</si>
  <si>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</si>
  <si>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</si>
  <si>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</si>
  <si>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</si>
  <si>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</si>
  <si>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</si>
  <si>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</si>
  <si>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</si>
  <si>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</si>
  <si>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</si>
  <si>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</si>
  <si>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</si>
  <si>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</si>
  <si>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</si>
  <si>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</si>
  <si>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A1331a</t>
  </si>
  <si>
    <t>Financiële vaste activa: Leningen aan openbare lichamen (art. 1a Wet Fido)</t>
  </si>
  <si>
    <t>A1331b</t>
  </si>
  <si>
    <t>Financiële vaste activa: Overige langlopende leningen</t>
  </si>
  <si>
    <t>A1332a</t>
  </si>
  <si>
    <t>Financiële vaste activa: Uitzettingen in ’s Rijks schatkist met een looptijd ≥ 1 jaar</t>
  </si>
  <si>
    <t>A1332b</t>
  </si>
  <si>
    <t>Financiële vaste activa: Uitzettingen in de vorm van Nederlands schuldpapier met een looptijd ≥ 1 jaar</t>
  </si>
  <si>
    <t>A1332c</t>
  </si>
  <si>
    <t>Financiële vaste activa: Overige uitzettingen met een looptijd ≥ 1 jaar</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</si>
  <si>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</si>
  <si>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</si>
  <si>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</si>
  <si>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</si>
  <si>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</si>
  <si>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</si>
  <si>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</si>
  <si>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</si>
  <si>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</si>
  <si>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</si>
  <si>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A221</t>
  </si>
  <si>
    <t>Uitzettingen: Vorderingen op openbare lichamen</t>
  </si>
  <si>
    <t>A222a</t>
  </si>
  <si>
    <t>Uitzettingen: Verstrekte kasgeldleningen aan openbare lichamen (art. 1a Wet Fido)</t>
  </si>
  <si>
    <t>A222b</t>
  </si>
  <si>
    <t>Uitzettingen: Overige verstrekte kasgeldleningen</t>
  </si>
  <si>
    <t>A223a</t>
  </si>
  <si>
    <t>Uitzettingen: Rekening courant verhouding met het Rijk</t>
  </si>
  <si>
    <t>A223b</t>
  </si>
  <si>
    <t>Uitzettingen: Rekening courant verhoudingen overige niet-financiële instellingen</t>
  </si>
  <si>
    <t>A224</t>
  </si>
  <si>
    <t>Uitzettingen: Overige vorderingen</t>
  </si>
  <si>
    <t>A225a</t>
  </si>
  <si>
    <t>Uitzettingen: Uitzettingen in ’s Rijks schatkist met een looptijd &lt; 1 jaar</t>
  </si>
  <si>
    <t>A225b</t>
  </si>
  <si>
    <t>Uitzettingen: Uitzettingen in de vorm van Nederlands schuldpapier met een looptijd &lt; 1 jaar</t>
  </si>
  <si>
    <t>A225c</t>
  </si>
  <si>
    <t>Uitzettingen: Overige uitzettingen met een looptijd &lt; 1 jaar</t>
  </si>
  <si>
    <t>A23</t>
  </si>
  <si>
    <t>Liquide middelen (kas- en banksaldi)</t>
  </si>
  <si>
    <t>A29a</t>
  </si>
  <si>
    <t>Overlopende activa: Nog te ontvangen bijdragen van de EU</t>
  </si>
  <si>
    <t>A29b</t>
  </si>
  <si>
    <t>Overlopende activa: Nog te ontvangen bijdragen van het Rijk</t>
  </si>
  <si>
    <t>A29c</t>
  </si>
  <si>
    <t>Overlopende activa: Nog te ontvangen bijdragen van overige overheid</t>
  </si>
  <si>
    <t>A29d</t>
  </si>
  <si>
    <t>Overlopende activa: Overige overlopende activa</t>
  </si>
  <si>
    <t>Totaal Vlottende Activa</t>
  </si>
  <si>
    <t>Vaste Passiva</t>
  </si>
  <si>
    <t>P111</t>
  </si>
  <si>
    <t>Eigen vermogen: Algemene reserve</t>
  </si>
  <si>
    <t>P112</t>
  </si>
  <si>
    <t>Eigen vermogen: Bestemmingsreserves</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</si>
  <si>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</si>
  <si>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</si>
  <si>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</si>
  <si>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</si>
  <si>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</si>
  <si>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</si>
  <si>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</si>
  <si>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</si>
  <si>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</si>
  <si>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</si>
  <si>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</si>
  <si>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</si>
  <si>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P135a</t>
  </si>
  <si>
    <t>Vaste schuld: Onderhandse leningen van openbare lichamen (art. 1a Wet Fido)</t>
  </si>
  <si>
    <t>P135b</t>
  </si>
  <si>
    <t>Vaste schuld: Onderhandse leningen van overige binnenlandse sectoren</t>
  </si>
  <si>
    <t>P136</t>
  </si>
  <si>
    <t>Vaste schuld: Onderhandse leningen van buitenlandse instellingen</t>
  </si>
  <si>
    <t>P137</t>
  </si>
  <si>
    <t>Vaste schuld: Door derden belegde gelden</t>
  </si>
  <si>
    <t>P138</t>
  </si>
  <si>
    <t>Vaste schuld: Waarborgsommen</t>
  </si>
  <si>
    <t>P139</t>
  </si>
  <si>
    <t>Renteswaps en derivaten</t>
  </si>
  <si>
    <t>Totaal Vaste Passiva</t>
  </si>
  <si>
    <t>Vlottende Passiva</t>
  </si>
  <si>
    <t>P211a</t>
  </si>
  <si>
    <t>Vlottende schuld: Kasgeldleningen van openbare lichamen (art. 1a Wet Fido)</t>
  </si>
  <si>
    <t>P211b</t>
  </si>
  <si>
    <t>Vlottende schuld: Overige kasgeldleningen</t>
  </si>
  <si>
    <t>P212</t>
  </si>
  <si>
    <t>Vlottende schuld: Banksaldi</t>
  </si>
  <si>
    <t>P213</t>
  </si>
  <si>
    <t>P29a</t>
  </si>
  <si>
    <t>Overlopende passiva: Vooruit ontvangen bijdragen van de EU</t>
  </si>
  <si>
    <t>P29b</t>
  </si>
  <si>
    <t>Overlopende passiva: Vooruit ontvangen bijdragen van het Rijk</t>
  </si>
  <si>
    <t>P29c</t>
  </si>
  <si>
    <t>Overlopende passiva: Vooruit ontvangen bijdragen van overige overheid</t>
  </si>
  <si>
    <t>P29d</t>
  </si>
  <si>
    <t>Overlopende passiva: Overige overlopende passiva</t>
  </si>
  <si>
    <t>Totaal Vlottende Passiva</t>
  </si>
  <si>
    <t>Totaal Balansmutaties</t>
  </si>
  <si>
    <t xml:space="preserve">Totaal lastencategorieën </t>
  </si>
  <si>
    <r>
      <t>* Grijze cellen: combinaties die</t>
    </r>
    <r>
      <rPr>
        <i/>
        <sz val="11"/>
        <rFont val="Arial"/>
        <family val="2"/>
      </rPr>
      <t xml:space="preserve"> vrijwel niet voorkomen</t>
    </r>
  </si>
  <si>
    <r>
      <t xml:space="preserve">* Lege cellen:  combinaties die </t>
    </r>
    <r>
      <rPr>
        <i/>
        <sz val="11"/>
        <rFont val="Arial"/>
        <family val="2"/>
      </rPr>
      <t>wel kunnen</t>
    </r>
    <r>
      <rPr>
        <sz val="11"/>
        <rFont val="Arial"/>
        <family val="2"/>
      </rPr>
      <t xml:space="preserve"> voorkomen, invullen indien van toepassing</t>
    </r>
  </si>
  <si>
    <t>2.2.1</t>
  </si>
  <si>
    <t>2.2.2</t>
  </si>
  <si>
    <t>3.4.2</t>
  </si>
  <si>
    <t>3.5.2</t>
  </si>
  <si>
    <t>3.6</t>
  </si>
  <si>
    <t>3.7</t>
  </si>
  <si>
    <t>4.1.2</t>
  </si>
  <si>
    <t>Belastingen op producenten</t>
  </si>
  <si>
    <t>Belastingen op huishoudens</t>
  </si>
  <si>
    <t>Eigen bijdragen en verhaal sociale uitkeringen in natura</t>
  </si>
  <si>
    <t>Uitgeleend personeel</t>
  </si>
  <si>
    <t>Huren</t>
  </si>
  <si>
    <t>Leges en andere rechten</t>
  </si>
  <si>
    <t>Verhaal sociale uitkeringen in geld</t>
  </si>
  <si>
    <t>Dividenden en winsten</t>
  </si>
  <si>
    <t>Bedragen x € 1000,-</t>
  </si>
  <si>
    <t>Code</t>
  </si>
  <si>
    <t>1 januari</t>
  </si>
  <si>
    <t>ultimo</t>
  </si>
  <si>
    <t>ACTIVA</t>
  </si>
  <si>
    <t>Vaste activa</t>
  </si>
  <si>
    <t>Immateriële vaste activa</t>
  </si>
  <si>
    <t>Kosten verbonden aan sluiten geldlening en saldo agio/disagio</t>
  </si>
  <si>
    <t>Kosten onderzoek en ontwikkeling voor een bepaald actief</t>
  </si>
  <si>
    <t>Bijdragen aan activa in eigendom van derden</t>
  </si>
  <si>
    <t>Materiële vaste activa</t>
  </si>
  <si>
    <t>Gronden en terreinen</t>
  </si>
  <si>
    <t>Woonruimten</t>
  </si>
  <si>
    <t>Bedrijfsgebouwen</t>
  </si>
  <si>
    <t>Grond-, weg- en waterbouwkundige werken</t>
  </si>
  <si>
    <t>Vervoermiddelen</t>
  </si>
  <si>
    <t>Machines, apparaten en installaties</t>
  </si>
  <si>
    <t>Overig</t>
  </si>
  <si>
    <t>Financiële 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</si>
  <si>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</si>
  <si>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</si>
  <si>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</si>
  <si>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</si>
  <si>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</si>
  <si>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</si>
  <si>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Leningen aan openbare lichamen (art. 1a Wet Fido)</t>
  </si>
  <si>
    <t>Overige langlopende leningen</t>
  </si>
  <si>
    <t>Uitzettingen in ’s Rijks schatkist met een looptijd ≥ 1 jaar</t>
  </si>
  <si>
    <t>Uitzettingen in de vorm van Nederlands schuldpapier met een looptijd ≥ 1 jaar</t>
  </si>
  <si>
    <t>Overige uitzettingen met een looptijd ≥ 1 jaar</t>
  </si>
  <si>
    <t>Voorraden</t>
  </si>
  <si>
    <t>Overige grond- en hulpstoffen</t>
  </si>
  <si>
    <t>Onderhanden werk (incl. bouwgronden in exploitatie)</t>
  </si>
  <si>
    <t>Gereed product en handelsgoederen</t>
  </si>
  <si>
    <t>Vooruitbetalingen</t>
  </si>
  <si>
    <t>Uitzettingen</t>
  </si>
  <si>
    <t>Vorderingen op openbare lichamen</t>
  </si>
  <si>
    <t>Verstrekte kasgeldleningen aan openbare lichamen (art. 1a Wet Fido)</t>
  </si>
  <si>
    <t>Overige verstrekte kasgeldleningen</t>
  </si>
  <si>
    <t>Rekening courant verhouding met het Rijk</t>
  </si>
  <si>
    <t>Rekening courant verhoudingen overige niet-financiële instellingen</t>
  </si>
  <si>
    <t>Overige vorderingen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</si>
  <si>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</si>
  <si>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</si>
  <si>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</si>
  <si>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Overlopende activa</t>
  </si>
  <si>
    <t>Nog te ontvangen bijdragen van de EU</t>
  </si>
  <si>
    <t>Nog te ontvangen bijdragen van het Rijk</t>
  </si>
  <si>
    <t>Nog te ontvangen bijdragen van overige overheid</t>
  </si>
  <si>
    <t>Overige overlopende activa</t>
  </si>
  <si>
    <t>PASSIVA</t>
  </si>
  <si>
    <t>Algemene reserve</t>
  </si>
  <si>
    <t>Bestemmingsreserves</t>
  </si>
  <si>
    <t>Saldo van rekening</t>
  </si>
  <si>
    <t>Vaste schuld</t>
  </si>
  <si>
    <t>Obligatieleningen</t>
  </si>
  <si>
    <t>Onderhandse leningen van binnenlandse pensioenfondsen en verzekeraars</t>
  </si>
  <si>
    <t>Onderhandse leningen van binnenlandse banken en overige financiële instellingen</t>
  </si>
  <si>
    <t>Onderhandse leningen van binnenlandse bedrijven</t>
  </si>
  <si>
    <t>Onderhandse leningen van openbare lichamen (art. 1a Wet Fido)</t>
  </si>
  <si>
    <t>Onderhandse leningen van overige binnenlandse sectoren</t>
  </si>
  <si>
    <t>Onderhandse leningen van buitenlandse instellingen</t>
  </si>
  <si>
    <t>Door derden belegde gelden</t>
  </si>
  <si>
    <t>Waarborgsommen</t>
  </si>
  <si>
    <t>Vlottende schuld</t>
  </si>
  <si>
    <t>Kasgeldleningen van openbare lichamen (art. 1a Wet Fido)</t>
  </si>
  <si>
    <t>Overige kasgeldleningen</t>
  </si>
  <si>
    <t>Banksaldi</t>
  </si>
  <si>
    <t>Overige vlottende schulden</t>
  </si>
  <si>
    <t>Overlopende passiva</t>
  </si>
  <si>
    <t>Vooruit ontvangen bijdragen van het Rijk</t>
  </si>
  <si>
    <t>Vooruit ontvangen bijdragen van overige overheid</t>
  </si>
  <si>
    <t>Overige overlopende passiva</t>
  </si>
  <si>
    <t>Totalen</t>
  </si>
  <si>
    <t>Totaal Activa</t>
  </si>
  <si>
    <t>Activa</t>
  </si>
  <si>
    <t>Totaal Passiva</t>
  </si>
  <si>
    <t>Passiva</t>
  </si>
  <si>
    <t xml:space="preserve">Verklaring Iv3 bij kwartaalrapportage, gemeente </t>
  </si>
  <si>
    <t>De verstrekte informatie geeft naar ons oordeel een getrouw beeld. Daarbij is meer in het bijzonder het volgende van toepassing:</t>
  </si>
  <si>
    <t>Het college van Gedeputeerde Staten,</t>
  </si>
  <si>
    <t>De commissaris,                                            De secretaris,</t>
  </si>
  <si>
    <t>Vlottende schuld: Overige vlottende schulden</t>
  </si>
  <si>
    <t>Vooruit ontvangen bijdragen van de EU</t>
  </si>
  <si>
    <t>WATER</t>
  </si>
  <si>
    <t>Eigen vermogen</t>
  </si>
  <si>
    <t>- voor de kwartaallevering is de uiterlijke inzendtermijn één maand na afloop van het kwartaal</t>
  </si>
  <si>
    <t>- voor de jaarrekening is de uiterlijke inzendtermijn vóór 15 juli na afloop van het betreffende jaar</t>
  </si>
  <si>
    <t>https://www.rijksoverheid.nl/onderwerpen/financien-gemeenten-en-provincies/inhoud/uitwisseling-financiele-gegevens-met-sisa-en-iv3/single-information-single-audit-sisa/doorgeven-of-wijzigen-contactgegevens-sisa-en-of-iv3</t>
  </si>
  <si>
    <r>
      <t xml:space="preserve">                          </t>
    </r>
    <r>
      <rPr>
        <b/>
        <sz val="10"/>
        <rFont val="Arial"/>
        <family val="2"/>
      </rPr>
      <t>p</t>
    </r>
    <r>
      <rPr>
        <sz val="10"/>
        <rFont val="Arial"/>
        <family val="2"/>
      </rPr>
      <t xml:space="preserve">  = periode (0 = begroting, 1 - 4 = kwartalen, 5 = jaarrekening)</t>
    </r>
  </si>
  <si>
    <t>Akkoordverklaring</t>
  </si>
  <si>
    <t>- Kostenplaatsen geschrapt</t>
  </si>
  <si>
    <t>- Wijzigingen balansposten: 2 vervallen, 1 nieuw</t>
  </si>
  <si>
    <t>- Acceptatietoetsen</t>
  </si>
  <si>
    <t>Vanaf begrotingsjaar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</si>
  <si>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 xml:space="preserve">De vervanging van de functies door taakvelden is een van de wijzigingen van het Besluit begroting en verantwoording  provincies en gemeenten van 5 maart 2016 (zie Staatsblad 2016, 101). De wijziging moet bijdragen aan de interne sturing door de raad alsmede een betere vergelijkbaarheid tussen provincies mogelijk maken. </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</si>
  <si>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in het Iv3-informatievoorschrift Provincies:</t>
    </r>
  </si>
  <si>
    <t>Een andere hulptabel vormt een beslisboom betreffende de rubricering van een betaling aan een andere partij binnen het kader van een (economische) transactie in het document:</t>
  </si>
  <si>
    <t>Beslisboom economische categorieën lasten</t>
  </si>
  <si>
    <t>Daarnaast vallen transacties soms inhoudelijk onder een andere categorie. Een beschrijving van de nieuwe categorieën vindt u in het pdf-document:</t>
  </si>
  <si>
    <t>Wijzigingen balansposten: 2 vervallen, 1 nieuw</t>
  </si>
  <si>
    <t>Acceptatietoetsen</t>
  </si>
  <si>
    <t>•</t>
  </si>
  <si>
    <t>EINDOORDEEL</t>
  </si>
  <si>
    <t>Toets</t>
  </si>
  <si>
    <t>Afwijking</t>
  </si>
  <si>
    <t>Waardering</t>
  </si>
  <si>
    <t>Saldo niet-financiële rekening = saldo financiële rekening</t>
  </si>
  <si>
    <t>Ontwikkeling balansstanden - mutaties in de matrix</t>
  </si>
  <si>
    <t>Verrekencategorieën</t>
  </si>
  <si>
    <t>Categorie 6.1 buiten financiële balans</t>
  </si>
  <si>
    <t>Totaal primo stand balans activa = totaal primo stand balans passiva</t>
  </si>
  <si>
    <t>Totaal ultimo stand balans activa = totaal ultimo stand balans passiva</t>
  </si>
  <si>
    <t>Gebruik categorieën 4.3.9 en 4.4.9 in periode 1 t/m 5</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</si>
  <si>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</si>
  <si>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</si>
  <si>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</si>
  <si>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</si>
  <si>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</si>
  <si>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</si>
  <si>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</si>
  <si>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</si>
  <si>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</si>
  <si>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</si>
  <si>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</si>
  <si>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</si>
  <si>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</si>
  <si>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</si>
  <si>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</si>
  <si>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</si>
  <si>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</si>
  <si>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</si>
  <si>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</si>
  <si>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</si>
  <si>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</si>
  <si>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</si>
  <si>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</si>
  <si>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</si>
  <si>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</si>
  <si>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</si>
  <si>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</si>
  <si>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</si>
  <si>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</si>
  <si>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</si>
  <si>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</si>
  <si>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</si>
  <si>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</si>
  <si>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</si>
  <si>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</si>
  <si>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</si>
  <si>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</si>
  <si>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</si>
  <si>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</si>
  <si>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</si>
  <si>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</si>
  <si>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</si>
  <si>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</si>
  <si>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</si>
  <si>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</si>
  <si>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</si>
  <si>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</si>
  <si>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</si>
  <si>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</si>
  <si>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Categorie 4.3.9</t>
  </si>
  <si>
    <t>Categorie 4.4.9</t>
  </si>
  <si>
    <r>
      <t xml:space="preserve">Maximale afwijking (geldt alleen in periode 1 t/m 5, </t>
    </r>
    <r>
      <rPr>
        <u/>
        <sz val="10"/>
        <rFont val="Arial"/>
        <family val="2"/>
      </rPr>
      <t>niet</t>
    </r>
    <r>
      <rPr>
        <sz val="10"/>
        <rFont val="Arial"/>
        <family val="2"/>
      </rPr>
      <t xml:space="preserve"> in periode 0)</t>
    </r>
  </si>
  <si>
    <t>d=|b-c|</t>
  </si>
  <si>
    <t>&lt;------</t>
  </si>
  <si>
    <t xml:space="preserve"> </t>
  </si>
  <si>
    <t>A1</t>
  </si>
  <si>
    <t>A5</t>
  </si>
  <si>
    <t>B13</t>
  </si>
  <si>
    <t>Waarde cel op basis van waarde in tabblad "4.Informatie".</t>
  </si>
  <si>
    <t>Naam</t>
  </si>
  <si>
    <t>Nummer</t>
  </si>
  <si>
    <t xml:space="preserve">Afdeling: </t>
  </si>
  <si>
    <t xml:space="preserve">Functie: </t>
  </si>
  <si>
    <t xml:space="preserve">Telefoon: </t>
  </si>
  <si>
    <t xml:space="preserve">E-mail: </t>
  </si>
  <si>
    <t xml:space="preserve">Datum: </t>
  </si>
  <si>
    <t>Contactgegevens:</t>
  </si>
  <si>
    <t>K/J</t>
  </si>
  <si>
    <t>K/J (K alleen financieel)</t>
  </si>
  <si>
    <t>B/J</t>
  </si>
  <si>
    <t>J</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</si>
  <si>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</si>
  <si>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</si>
  <si>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</si>
  <si>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</si>
  <si>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</si>
  <si>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Meer informatie vindt u op: </t>
  </si>
  <si>
    <t>https://www.cbs.nl/nl-nl/onze-diensten/open-data/iv3</t>
  </si>
  <si>
    <t>Indien deze wettelijk vastgestelde deadline voor u niet haalbaar is, kunt u een verzoek tot uitstel indienen bij de minister van BZK, conform de procedure beschreven in de BZK-circulaire Informatie voor derden van 29 juni 2009.</t>
  </si>
  <si>
    <r>
      <t xml:space="preserve">Meer informatie kunt u vinden op </t>
    </r>
    <r>
      <rPr>
        <b/>
        <sz val="10"/>
        <rFont val="Arial"/>
        <family val="2"/>
      </rPr>
      <t>:</t>
    </r>
  </si>
  <si>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</si>
  <si>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3.7 of 2.2.1/2.2.2</t>
  </si>
  <si>
    <t>Kostenplaatsen vervallen</t>
  </si>
  <si>
    <t>Een uitzondering vormt het toerekenen van de rente. Het toerekenen van de rente gebeurt niet rechtstreeks aan de taakvelden, maar indirect via het taakveld 0.3 - Geldleningen en uitzettingen. In feite fungeert het taakveld Geldleningen en uitzettingen als een kostenplaats. De toerekening van de rente aan de taakvelden via de rente-omslag gebeurt met categorie 7.4 Toegerekende reële en bespaarde rente. Meer informatie vindt u in de notitie Rente van de Comissie BBV. Dit document is bereikbaar via:</t>
  </si>
  <si>
    <t xml:space="preserve">Extra en superdividend </t>
  </si>
  <si>
    <t xml:space="preserve">Naam: </t>
  </si>
  <si>
    <t>Waarde cel op basis van waarde in tabblad "4.Informatie". Bij begroting leeg!</t>
  </si>
  <si>
    <t>Geldig (K=kwartaal; J=jaarrapportage; B= begroting</t>
  </si>
  <si>
    <t>De oude categorie 6.0 Administratieve boekingen plus de categorie 8.2 Overige verrekeningen waarop de lasten en baten van de verrekeningen van de functies van de begroting of rekening van baten en lasten met de reserves en voorzieningen op de balans werden geboekt is gesplitst in categorie 7.1 Mutaties reserves, 7.2 Mutaties voorzieningen, 7.3 Afschrijvingen, 7.4 Toegerekende reële en bespaarde rente en 7.5 Overige verrekeningen.</t>
  </si>
  <si>
    <t>Volgens de Europese richtlijnen mag extra dividend en superdividend niet meetellen in de bepaling van het EMU-saldo. Ontvangsten moeten daarom worden beschouwd als een financiële transactie en moeten daarom (op taakveld 0.4 Deelnemingen) op categorie 6.1 worden verantwoord en niet op categorie 5.2 Dividenden en winsten</t>
  </si>
  <si>
    <t xml:space="preserve">Bij de categorieën is sprake van een nieuwe opzet. Bestaande categorieën zijn soms samengevoegd, soms verder uitgesplitst. De categorieën zijn hernummerd en vele zijn hernoemd. Een was-wordt-lijst treft u aan in de handreikingen Iv3 op de site van de Rijksoverheid en op de site www.cbs.nl/kredo. </t>
  </si>
  <si>
    <t>Uitkomsten:</t>
  </si>
  <si>
    <t>Deze post hoeft niet te worden ingevuld bij de begrotingen en de kwartaalrapportage.</t>
  </si>
  <si>
    <t>Deze post hoeft niet te worden ingevuld bij de begrotingen</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</si>
  <si>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</si>
  <si>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Wijzigingen Iv3 2018</t>
  </si>
  <si>
    <t xml:space="preserve">Het model Iv3 2018 is inhoudelijk niet veranderd ten opzichte van het model 2017. Er zijn geen taakvelden, categorieën of balansposten toegevoegd, vervallen of gewijzigd. </t>
  </si>
  <si>
    <t>Op basis van voortschrijdend inzicht zijn er alleen enkele aanpassingen gedaan in de grijs-witverdeling van de cellen in de matrices. Let op: een grijze cel betekent niet dat hier niets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</si>
  <si>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</si>
  <si>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onjuistheden in de grijs-wit verdeling van de matrices worden verbeterd.</t>
  </si>
  <si>
    <t xml:space="preserve">Het is de bedoeling dat u de in dit bestand bijgevoegde verdelingsmatrices voor baten, lasten en balansstanden (automatisch) vult met deze gegevens.  </t>
  </si>
  <si>
    <t xml:space="preserve">Totaal batencategorieën </t>
  </si>
  <si>
    <t>P140</t>
  </si>
  <si>
    <t>,</t>
  </si>
  <si>
    <t>Wijzigingen Iv3 2019</t>
  </si>
  <si>
    <t xml:space="preserve">Het model Iv3 2019 is veranderd ten opzichte van het model 2018: nieuw is de balanspost "Overige leningen met een rentetypische looptijd van één jaar of langer" (P140).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</si>
  <si>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</si>
  <si>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</si>
  <si>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</si>
  <si>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Totaal lasten taakvelden = totaal baten taakvelden | Totaal lasten taakvelden + totaal baten taakvelden &gt; 0</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</si>
  <si>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en of het totaal van de lasten en baten van de taakvelden groter is dan 0 of te wel niet leeg (toets 6), het evenwicht van activa en passiva op de primo balans (toets 7) en ultimo balans (toets 8) en het gebruik van de categorieën 4.3.9 "Inkomensoverdrachten - onverdeeld en 4.4.9 "Kapitaaloverdrachten - onverdeeld (toets 9). </t>
  </si>
  <si>
    <t>Taakveld(code)</t>
  </si>
  <si>
    <t>Toelichting</t>
  </si>
  <si>
    <t>x € 1000,-</t>
  </si>
  <si>
    <t>Interessante links voor vullen Iv3</t>
  </si>
  <si>
    <t xml:space="preserve">Als hulp bij het invullen van de matrices en balansstanden kan de volgende informatie van nut zijn: </t>
  </si>
  <si>
    <t>Nadere toelichting van de taakvelden, categorieën en balansposten:</t>
  </si>
  <si>
    <t>Trefwoordenlijsten inzake de heffingen, de categorieën en de balansposten:</t>
  </si>
  <si>
    <t>Trefwoordenlijsten</t>
  </si>
  <si>
    <t>Beslisboom betreffende de rubricering van een betaling aan een andere partij binnen het kader van een (economische) transactie:</t>
  </si>
  <si>
    <t>Beslisboom economische categorieën</t>
  </si>
  <si>
    <t>Notities van en/of gestelde vragen aan Commissie BBV naar onderwerp:</t>
  </si>
  <si>
    <t>Notities en vragen Commissie BBV</t>
  </si>
  <si>
    <r>
      <t>Toelichting.</t>
    </r>
    <r>
      <rPr>
        <sz val="10"/>
        <rFont val="Arial"/>
        <family val="2"/>
      </rPr>
      <t xml:space="preserve"> U kunt in dit veld een toelichting geven om welke verkoop van activa het gaat.    </t>
    </r>
  </si>
  <si>
    <t>Vooruitontvangen bedragen met een rentetypische looptijd van één jaar of langer</t>
  </si>
  <si>
    <t>Wijzigingen Iv3 2020</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</si>
  <si>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</si>
  <si>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Voor een toelichting op het invulschema: zie hierboven onder het kopje "Informatie provincie"</t>
  </si>
  <si>
    <r>
      <t xml:space="preserve">Per het Iv3-model 2017 zijn toetsen opgenomen die onderdeel uitmaken van het maatregelenbeleid. </t>
    </r>
    <r>
      <rPr>
        <b/>
        <sz val="10"/>
        <rFont val="Arial"/>
        <family val="2"/>
      </rPr>
      <t>Nieuw is dat deze nu, voor zover van toepassing, ook gelden voor de begroting. Voorheen werd bij de begroting alleen getoetst op de tijdigheid van de inzending van de gegevens.</t>
    </r>
    <r>
      <rPr>
        <sz val="10"/>
        <rFont val="Arial"/>
        <family val="2"/>
      </rPr>
      <t xml:space="preserve">
</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</si>
  <si>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van</t>
    </r>
    <r>
      <rPr>
        <sz val="10"/>
        <rFont val="Arial"/>
        <family val="2"/>
      </rPr>
      <t>18 april 2016 staat de gegevenslevering aan het CBS beschreven. Volgens deze voorschriften moet u financiële gegevens aan het CBS sturen in de vorm van een verdelingsmatrix en (op kwartaal- en jaarbasis) een overzicht van de balansstanden. Naast de financiële gegevens dient u een schriftelijke verklaring van het college in te sturen met betrekking tot de vereiste kwaliteit van deze gegevens.</t>
    </r>
  </si>
  <si>
    <t xml:space="preserve">U kunt uw gegevens aanleveren met behulp van de Excel-tabbladen die zijn opgenomen in dit bestand. De opzet van de tabbladen met betrekking tot de gegevenslevering zijn conform de Regeling vaststelling taakvelden en verstrekking informatie voor derden.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</si>
  <si>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</si>
  <si>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 voor de begroting is de uiterlijke inzendtermijn vóór 15 november van het jaar voorafgaand aan het</t>
  </si>
  <si>
    <t xml:space="preserve">  begrotingsjaar </t>
  </si>
  <si>
    <t>Voor de financiële informatie en de schriftelijke verklaring die u op begrotings-, kwartaal- en jaarrekeningbasis aan het CBS moet sturen, gelden de volgende tijdstippen:</t>
  </si>
  <si>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</si>
  <si>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Om te kunnen uploaden ontvangt u van het CBS na de opvraagbrief voor de begroting een e-mail met inloggegevens</t>
    </r>
    <r>
      <rPr>
        <sz val="10"/>
        <rFont val="Arial"/>
        <family val="2"/>
      </rPr>
      <t>. Na het uploaden van de gegevens ziet u een ontvangstbevestiging op het scherm. De datum die hierbij wordt vermeld, is van belang voor de tijdigheidstoets.</t>
    </r>
  </si>
  <si>
    <r>
      <t xml:space="preserve">Boekwinst/verlies bij verkoop financiële vaste activa (bv. effecten) en (im)materiële vaste activa </t>
    </r>
    <r>
      <rPr>
        <b/>
        <sz val="10"/>
        <color indexed="9"/>
        <rFont val="Calibri"/>
        <family val="2"/>
      </rPr>
      <t>¹</t>
    </r>
  </si>
  <si>
    <t>¹ Voor meer informatie: zie blad "3.Toelichting" onder het kopje "Informatie provincie"</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</si>
  <si>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jaarbasis.</t>
  </si>
  <si>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</si>
  <si>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</si>
  <si>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de bestanden (inclusief schriftelijke verklaring) toetst het CBS de informatie op plausibiliteit. Vervolgens zullen de resultaten van deze plausibiliteitcontrole teruggekoppeld worden naar het college.</t>
  </si>
  <si>
    <r>
      <rPr>
        <b/>
        <sz val="10"/>
        <rFont val="Arial"/>
        <family val="2"/>
      </rPr>
      <t>Vanaf het boekjaar 2017 werkt het CBS met één opvraagbestand Iv3 voor zowel de rapportage begrotingen als kwartaal- en jaarrekeningen.</t>
    </r>
    <r>
      <rPr>
        <sz val="10"/>
        <rFont val="Arial"/>
        <family val="2"/>
      </rPr>
      <t xml:space="preserve"> In dit model zijn alle regels zichtbaar, ook indien, zoals bij de begrotingen en kwartaalrekeningen, niet alle tabbladen/posten hoeven te worden ingevuld. Omdat er niet langer sprake is van aparte opvraagbestanden voor begroting, kwartaalgegevens en jaarrekening, is een correcte naamgeving van de bestanden die u naar het CBS stuurt nog belangrijker dan voorheen. Zie het tabblad "2.Adressering".  </t>
    </r>
  </si>
  <si>
    <t>vraagbaakiv3provincies.nl/</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</si>
  <si>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</si>
  <si>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 het tabblad "4.Informatie" wordt u gevraagd om contactinformatie over uw provincie, de periode waarop de ingestuurde vragenlijst betrekking heeft en gegevens over de invuller of inhoudelijk deskundige te vermelden. In geval van inhoudelijke vragen en/of onduidelijkheden zal het CBS direct met de betreffende persoon contact opnemen.</t>
  </si>
  <si>
    <t>Omdat het CBS vanaf verslagjaar 2017 werkt met één opvraagbestand Iv3 voor zowel de begrotings- als de kwartaal- en jaarrekeningrapportage, is het voorbeeldmodel van de schriftelijke verklaring van het college hierop aangepast. Op basis van de gekozen periode in het tabblad "4.Informatie" (0 voor begroting, 1 t/m 4 voor de kwartalen en 5 voor de jaarrapportage) worden de cellen A1, A5 en B13 in het tabblad "8.Akkoordverklaring" automatisch gevuld. Het is daarom belangrijk dat u correcte informatie over het te versturen bericht invult in het tabblad "4. informatie".</t>
  </si>
  <si>
    <t xml:space="preserve">De specificaties van de taakvelden, categorieën en balansposten zijn opgenomen in de Regeling vaststelling taakvelden en verstrekking informatie voor derden, het Iv3-Informatievoorschrift provincies verslagjaar 2019 en (voor de balansposten) het BBV, in het bijzonder de artikelen 30 t/m 58. </t>
  </si>
  <si>
    <t>Let op: bij de kwartaallevering dienen de gegevens cumulatief ingevuld te worden. De opgave die het CBS bijvoorbeeld over het tweede kwartaal ontvangt, betreft dus de gegevens van 1 januari tot en met 30 juni.</t>
  </si>
  <si>
    <t>Voor het invullen van de balansstanden is het tabblad "7.Balansstanden" bestemd. Uitleg over de afzonderlijke balansposten is opgenomen in de artikelen 30 t/m 58 van het BBV en in Iv3-Informatievoorschrift 2019 provincies.</t>
  </si>
  <si>
    <t>Aan het Centraal Bureau voor de Statistiek</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</si>
  <si>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Indien één van de toetsen die geldt voor de betreffende levering onvoldoende scoort, wordt de inzending afgekeurd. De geldigheid van de toetsen in dit overzicht is gekoppeld aan de waarde die u invult bij het veld Periode op tabblad "4.Informatie".</t>
    </r>
  </si>
  <si>
    <t xml:space="preserve">Ook kunt u opmerkingen of een toelichting in het tabblad "4.Informatie" vermelden. Vanaf het opvraagmodel 2020 is in het tabblad een invulschema opgenomen waarin u eventuele boekwinsten/-verliezen bij de verkoop van financiële vaste activa (bv.effecten) en/of (im)materiële vaste activa kunt noteren.   </t>
  </si>
  <si>
    <r>
      <t>Taakveld(code).</t>
    </r>
    <r>
      <rPr>
        <sz val="10"/>
        <rFont val="Arial"/>
        <family val="2"/>
      </rPr>
      <t>De naam en/of code van het taakveld waarop de boekwinst/-verlies is verantwoord. Bij de verkoop van aandelen of obligaties moet dit taakveld Deelnemingen (code 0.4) respectievelijk taakveld Geldleningen en uitzettingen (code 0.3) zijn.</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</si>
  <si>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</si>
  <si>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Boekwinst/-verlies</t>
  </si>
  <si>
    <t>Wij verzoeken u daarom geraamde of gerealiseerde boekwinsten/-verliezen op vaste activa te noteren in het schema in het tabblad "4.Informatie". Onderstaand vindt u een toelichting op de in te vullen velden Taakveld(code), Boekwinst/-verlies en Toelichting:</t>
  </si>
  <si>
    <r>
      <t>Boekwinst/-verlies.</t>
    </r>
    <r>
      <rPr>
        <sz val="10"/>
        <rFont val="Arial"/>
        <family val="2"/>
      </rPr>
      <t xml:space="preserve"> De boekwinst afgerond in duizendtallen. Bij boekverlies wordt een negatieve waarde verwacht.</t>
    </r>
  </si>
  <si>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</si>
  <si>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t>L ≠ 6.1, 7.2 of 7.5</t>
  </si>
  <si>
    <t>B ≠ 6.1, 7.2 of 7.5</t>
  </si>
  <si>
    <t>Gebruik juiste categorieën (6.1, 7.2 en 7.5) op financiële balans</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</si>
  <si>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</si>
  <si>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</si>
  <si>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rPr>
        <b/>
        <sz val="10"/>
        <rFont val="Arial"/>
        <family val="2"/>
      </rPr>
      <t>Het model Iv3 2020 is inhoudelijk niet veranderd ten opzichte van het model 2019. Alleen is de foutieve aanduiding van balanspost P140 in het BBV gecorrigeerd</t>
    </r>
    <r>
      <rPr>
        <sz val="10"/>
        <rFont val="Arial"/>
        <family val="2"/>
      </rPr>
      <t xml:space="preserve">.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t>
    </r>
  </si>
  <si>
    <t>Wijzigingen Iv3 2021</t>
  </si>
  <si>
    <t xml:space="preserve">Het model Iv3 2021 is inhoudelijk niet veranderd ten opzichte van de update van het model 2020 van 15 mei 2020. Er zijn geen taakvelden, categorieën of balansposten toegevoegd, vervallen of gewijzigd. </t>
  </si>
  <si>
    <t>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</si>
  <si>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Boekingen van voorzieningen</t>
  </si>
  <si>
    <t>Voorbeelden van de wijze waarop u mutaties in voorzieningen kunt boeken.:</t>
  </si>
  <si>
    <t>https://www.findo.nl/</t>
  </si>
  <si>
    <t>Via website Data Financiën Decentrale Overheden kunt u de financiële informatie eenvoudig tussen meerdere provincies vergelijken. Meer informatie vindt u op:</t>
  </si>
  <si>
    <r>
      <t xml:space="preserve">Update 2020: in het huidige model is nog een wijziging doorgevoerd. De grijs-witverdeling van de cellen in de matrices voor het gebruik van voorzieningen op financiële activa en voorraden (bouwgrond) is aangepast.
</t>
    </r>
    <r>
      <rPr>
        <sz val="10"/>
        <color theme="1"/>
        <rFont val="Arial"/>
        <family val="2"/>
      </rPr>
      <t>De cellen op lasten- en batencategorie "7.2 - Voorzieningen" zijn nu wit gekleurd op de balansposten op de financiële activa en voorraden (bouwgrond). Tevens is bij toets 2 op tabblad "9.Eindoordeel" hier rekening meegehouden.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</si>
  <si>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De verkoop van onder andere financiële activa dient volgens de commissie BBV voor het volledige bedrag in de exploitatie te worden verantwoord. Voor de Iv3 betekent dit dat de verkoopopbrengst als één bedrag (waarin de boekwinst/verlies is opgesloten) op twee mogelijke cellen (tv 0.3 - Geldleningen .. en 0.4 - Deelnemingen) in de exploitatie op categorie 6.1 (baten) wordt geboekt. Deze boekingswijze is ook van invloed op toets 5 van de acceptatietoetsen. Dit was echter nog niet doorgevoerd in het model van 2020. In het model van 2021 is dit recht gezet.</t>
  </si>
  <si>
    <t>Taakvelden (-/- baten tv 0.3 - Geldleningen .. -/-  0.4 - Deelnemingen)</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</si>
  <si>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aangaande het bestandsformaat gewijzigd.</t>
    </r>
  </si>
  <si>
    <t>Dhr. dr. C.H. Driesen</t>
  </si>
  <si>
    <t>Wijzigingen Iv3 2022</t>
  </si>
  <si>
    <r>
      <t>Op basis van voortschrijdend inzicht zijn er wel enkele aanpassingen gedaan in de grijs-witverdeling van de cellen in de matrices.</t>
    </r>
    <r>
      <rPr>
        <b/>
        <sz val="10"/>
        <rFont val="Arial"/>
        <family val="2"/>
      </rPr>
      <t xml:space="preserve"> Let op: een grijze cel betekent niet dat hier niets op mag worden geboekt.</t>
    </r>
    <r>
      <rPr>
        <sz val="10"/>
        <rFont val="Arial"/>
        <family val="2"/>
      </rPr>
      <t xml:space="preserve">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</si>
  <si>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Iv3-informatievoorschrift-2022 Provincies</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</si>
  <si>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</si>
  <si>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</si>
  <si>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</si>
  <si>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De indeling van de baten en lasten in taakvelden is overeenkomstig de toelichting van de taakvelden in het "Iv3-informatievoorschrift Provincies" op de site van de Rijksoverheid, behorend bij de Regeling vaststelling taakvelden en verstrekking informatie voor derden.</t>
  </si>
  <si>
    <t>De categoriale indeling van de baten en lasten is overeenkomstig de toelichting van de categorieën in het “Iv3-informatievoorschrift" op de site van de Rijksoverheid, behorend bij de Regeling vaststelling taakvelden en verstrekking informatie voor derden.</t>
  </si>
  <si>
    <t>De balansmutaties zijn toegedeeld naar de categorieën overeenkomstig de toelichting in het "Iv3-informatievoorschrift" op de site van de Rijksoverheid, behorend bij de Regeling vaststelling taakvelden en verstrekking informatie voor derden, inclusief de wijzigingen hierop van 11 maart 2019.</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</si>
  <si>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</si>
  <si>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</si>
  <si>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</si>
  <si>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</si>
  <si>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r>
      <t xml:space="preserve">U dient de Iv3-matrix (in Excel-formaat - xlsx), de akkoordverklaring (in pdf-formaat) </t>
    </r>
    <r>
      <rPr>
        <b/>
        <sz val="10"/>
        <rFont val="Arial"/>
        <family val="2"/>
      </rPr>
      <t>samen</t>
    </r>
    <r>
      <rPr>
        <sz val="10"/>
        <rFont val="Arial"/>
        <family val="2"/>
      </rPr>
      <t xml:space="preserve"> in één zipfile te uploaden via:</t>
    </r>
  </si>
  <si>
    <t>https://antwoord.cbs.nl</t>
  </si>
  <si>
    <t>Wijzigingen Iv3 2023</t>
  </si>
  <si>
    <r>
      <t xml:space="preserve">Dit bestand is bestemd voor </t>
    </r>
    <r>
      <rPr>
        <b/>
        <sz val="10"/>
        <rFont val="Arial"/>
        <family val="2"/>
      </rPr>
      <t xml:space="preserve">alle </t>
    </r>
    <r>
      <rPr>
        <sz val="10"/>
        <rFont val="Arial"/>
        <family val="2"/>
      </rPr>
      <t>inzendingen over 2023, dus voor zowel de rapportage begroting, als voor de rapportages kwartaal en jaar (zie het kopje "Eén opvraagbestand voor begrotingen, kwartaal- en jaarrekeningen")</t>
    </r>
  </si>
  <si>
    <t xml:space="preserve">Het model Iv3 2023 is inhoudelijk niet veranderd ten opzichte van het model 2022. Er zijn geen taakvelden, categorieën of balansposten toegevoegd, vervallen of gewijzigd. </t>
  </si>
  <si>
    <t>Den Haag, juni 2023</t>
  </si>
  <si>
    <t xml:space="preserve">       KRDjjp03nnnn.xlsx (bijv. KRD240030006.xlsx)</t>
  </si>
  <si>
    <t xml:space="preserve">       AKKjjp03nnnn.pdf (bijv. AKK240030006.pdf)</t>
  </si>
  <si>
    <t xml:space="preserve">       KRDjjp03nnnn.zip (bijv. KRD240030006.zip)</t>
  </si>
  <si>
    <t xml:space="preserve">Het Iv3-model 2024 is inhoudelijk niet veranderd ten opzichte van het model 2023 van juni 2022. </t>
  </si>
  <si>
    <r>
      <t xml:space="preserve">                      </t>
    </r>
    <r>
      <rPr>
        <b/>
        <sz val="10"/>
        <rFont val="Arial"/>
        <family val="2"/>
      </rPr>
      <t>jj</t>
    </r>
    <r>
      <rPr>
        <sz val="10"/>
        <rFont val="Arial"/>
        <family val="2"/>
      </rPr>
      <t xml:space="preserve">  = jaar, voor bijvoorbeeld 2024 is dit 24</t>
    </r>
  </si>
  <si>
    <t>Wijzigingen Iv3 2024</t>
  </si>
  <si>
    <t xml:space="preserve">Het model Iv3 2024 is inhoudelijk niet veranderd ten opzichte van het model 2023. Er zijn geen taakvelden, categorieën of balansposten toegevoegd, vervallen of gewijzigd. </t>
  </si>
  <si>
    <r>
      <t xml:space="preserve">Ook in het Iv3-model 2024 zijn toetsen opgenomen die onderdeel uitmaken van het maatregelenbeleid. Deze toetsen zijn </t>
    </r>
    <r>
      <rPr>
        <b/>
        <sz val="10"/>
        <color theme="1"/>
        <rFont val="Arial"/>
        <family val="2"/>
      </rPr>
      <t>niet</t>
    </r>
    <r>
      <rPr>
        <b/>
        <sz val="10"/>
        <color indexed="8"/>
        <rFont val="Arial"/>
        <family val="2"/>
      </rPr>
      <t xml:space="preserve"> </t>
    </r>
    <r>
      <rPr>
        <sz val="10"/>
        <color indexed="8"/>
        <rFont val="Arial"/>
        <family val="2"/>
      </rPr>
      <t>gewijzigd ten opzichte van het model 2023.</t>
    </r>
  </si>
  <si>
    <t>Limburg</t>
  </si>
  <si>
    <t>0011</t>
  </si>
  <si>
    <t>S. Ghijsen-Kusters</t>
  </si>
  <si>
    <t>Finaniën</t>
  </si>
  <si>
    <t>medewerker Planning &amp; Control</t>
  </si>
  <si>
    <t>0646901936</t>
  </si>
  <si>
    <t>concernp&amp;c@prvlimburg.nl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</si>
</sst>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d\ mmmm\ yyyy"/>
    <numFmt numFmtId="165" formatCode="_([$€]* #,##0.00_);_([$€]* \(#,##0.00\);_([$€]* &quot;-&quot;??_);_(@_)"/>
    <numFmt numFmtId="166" formatCode="_-* #,##0.00_-;_-* #,##0.00\-;_-* &quot;-&quot;??_-;_-@_-"/>
    <numFmt numFmtId="167" formatCode="#\ ###\ ##0;&quot;-&quot;#\ ###\ ##0"/>
    <numFmt numFmtId="168" formatCode="000"/>
    <numFmt numFmtId="169" formatCode="d\ mmmm"/>
    <numFmt numFmtId="170" formatCode="dd/mm/yyyy"/>
    <numFmt numFmtId="171" formatCode="dd/m/yyyy"/>
    <numFmt numFmtId="172" formatCode="0.0%"/>
  </numFmts>
  <fonts count="72" x14ac:knownFonts="1">
    <font>
      <sz val="11"/>
      <color theme="1"/>
      <name val="Calibri"/>
      <family val="2"/>
      <scheme val="minor"/>
    </font>
    <font>
      <sz val="10"/>
      <color theme="1"/>
      <name val="Arial"/>
      <family val="2"/>
    </font>
    <font>
      <sz val="10"/>
      <name val="Arial"/>
      <family val="2"/>
    </font>
    <font>
      <sz val="8"/>
      <name val="Arial"/>
      <family val="2"/>
    </font>
    <font>
      <b/>
      <sz val="13"/>
      <color indexed="48"/>
      <name val="Arial"/>
      <family val="2"/>
    </font>
    <font>
      <i/>
      <sz val="13"/>
      <name val="Helvetica"/>
      <family val="2"/>
    </font>
    <font>
      <sz val="9"/>
      <name val="Arial"/>
      <family val="2"/>
    </font>
    <font>
      <sz val="8"/>
      <color indexed="48"/>
      <name val="Arial"/>
      <family val="2"/>
    </font>
    <font>
      <i/>
      <sz val="9"/>
      <color indexed="48"/>
      <name val="Arial"/>
      <family val="2"/>
    </font>
    <font>
      <sz val="6"/>
      <name val="Arial"/>
      <family val="2"/>
    </font>
    <font>
      <i/>
      <sz val="10"/>
      <name val="Arial"/>
      <family val="2"/>
    </font>
    <font>
      <b/>
      <sz val="10"/>
      <name val="Arial"/>
      <family val="2"/>
    </font>
    <font>
      <b/>
      <sz val="10"/>
      <color indexed="48"/>
      <name val="Arial"/>
      <family val="2"/>
    </font>
    <font>
      <u/>
      <sz val="10"/>
      <color indexed="12"/>
      <name val="Arial"/>
      <family val="2"/>
    </font>
    <font>
      <b/>
      <sz val="11"/>
      <name val="Arial"/>
      <family val="2"/>
    </font>
    <font>
      <sz val="10"/>
      <color indexed="8"/>
      <name val="Arial"/>
      <family val="2"/>
    </font>
    <font>
      <u/>
      <sz val="10"/>
      <color indexed="8"/>
      <name val="Arial"/>
      <family val="2"/>
    </font>
    <font>
      <sz val="10"/>
      <name val="Courier"/>
      <family val="3"/>
    </font>
    <font>
      <b/>
      <sz val="10"/>
      <color indexed="10"/>
      <name val="Arial"/>
      <family val="2"/>
    </font>
    <font>
      <sz val="10"/>
      <color indexed="10"/>
      <name val="Arial"/>
      <family val="2"/>
    </font>
    <font>
      <sz val="10"/>
      <color indexed="22"/>
      <name val="Arial"/>
      <family val="2"/>
    </font>
    <font>
      <b/>
      <sz val="6"/>
      <name val="Arial"/>
      <family val="2"/>
    </font>
    <font>
      <b/>
      <i/>
      <sz val="10"/>
      <color indexed="10"/>
      <name val="Arial"/>
      <family val="2"/>
    </font>
    <font>
      <sz val="14"/>
      <name val="Arial"/>
      <family val="2"/>
    </font>
    <font>
      <b/>
      <sz val="10"/>
      <color indexed="9"/>
      <name val="Arial"/>
      <family val="2"/>
    </font>
    <font>
      <b/>
      <sz val="9"/>
      <name val="Arial"/>
      <family val="2"/>
    </font>
    <font>
      <b/>
      <sz val="9"/>
      <color indexed="17"/>
      <name val="Arial"/>
      <family val="2"/>
    </font>
    <font>
      <b/>
      <sz val="9"/>
      <color indexed="10"/>
      <name val="Arial"/>
      <family val="2"/>
    </font>
    <font>
      <b/>
      <i/>
      <sz val="9"/>
      <color indexed="10"/>
      <name val="Arial"/>
      <family val="2"/>
    </font>
    <font>
      <b/>
      <sz val="8"/>
      <name val="Arial"/>
      <family val="2"/>
    </font>
    <font>
      <sz val="6.5"/>
      <name val="Univers"/>
      <family val="2"/>
    </font>
    <font>
      <b/>
      <sz val="14"/>
      <name val="Arial"/>
      <family val="2"/>
    </font>
    <font>
      <sz val="11"/>
      <name val="Arial"/>
      <family val="2"/>
    </font>
    <font>
      <b/>
      <sz val="12"/>
      <name val="Arial"/>
      <family val="2"/>
    </font>
    <font>
      <b/>
      <sz val="11"/>
      <color indexed="8"/>
      <name val="Arial"/>
      <family val="2"/>
    </font>
    <font>
      <i/>
      <sz val="11"/>
      <name val="Arial"/>
      <family val="2"/>
    </font>
    <font>
      <b/>
      <sz val="16"/>
      <name val="Arial"/>
      <family val="2"/>
    </font>
    <font>
      <sz val="11"/>
      <color indexed="9"/>
      <name val="Arial"/>
      <family val="2"/>
    </font>
    <font>
      <b/>
      <sz val="11"/>
      <color indexed="9"/>
      <name val="Arial"/>
      <family val="2"/>
    </font>
    <font>
      <b/>
      <sz val="9"/>
      <color indexed="9"/>
      <name val="Arial"/>
      <family val="2"/>
    </font>
    <font>
      <b/>
      <i/>
      <sz val="9"/>
      <name val="Arial"/>
      <family val="2"/>
    </font>
    <font>
      <sz val="10"/>
      <name val="Calibri"/>
      <family val="2"/>
    </font>
    <font>
      <b/>
      <sz val="10"/>
      <color indexed="8"/>
      <name val="Arial"/>
      <family val="2"/>
    </font>
    <font>
      <b/>
      <i/>
      <sz val="9"/>
      <color indexed="8"/>
      <name val="Arial"/>
      <family val="2"/>
    </font>
    <font>
      <b/>
      <i/>
      <sz val="10"/>
      <name val="Arial"/>
      <family val="2"/>
    </font>
    <font>
      <b/>
      <sz val="8"/>
      <color indexed="10"/>
      <name val="Arial"/>
      <family val="2"/>
    </font>
    <font>
      <u/>
      <sz val="10"/>
      <name val="Arial"/>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theme="0" tint="-0.34998626667073579"/>
      <name val="Arial"/>
      <family val="2"/>
    </font>
    <font>
      <b/>
      <sz val="11"/>
      <color theme="1"/>
      <name val="Arial"/>
      <family val="2"/>
    </font>
    <font>
      <b/>
      <sz val="10"/>
      <color indexed="9"/>
      <name val="Calibri"/>
      <family val="2"/>
    </font>
    <font>
      <b/>
      <i/>
      <sz val="8"/>
      <color theme="0"/>
      <name val="Arial"/>
      <family val="2"/>
    </font>
    <font>
      <b/>
      <sz val="8"/>
      <color theme="0"/>
      <name val="Arial"/>
      <family val="2"/>
    </font>
    <font>
      <b/>
      <sz val="10"/>
      <color theme="1"/>
      <name val="Arial"/>
      <family val="2"/>
    </font>
    <font>
      <sz val="10"/>
      <color rgb="FFFF0000"/>
      <name val="Arial"/>
      <family val="2"/>
    </font>
  </fonts>
  <fills count="21">
    <fill>
      <patternFill patternType="none"/>
    </fill>
    <fill>
      <patternFill patternType="gray125"/>
    </fill>
    <fill>
      <patternFill patternType="solid">
        <fgColor indexed="22"/>
      </patternFill>
    </fill>
    <fill>
      <patternFill patternType="solid">
        <fgColor indexed="22"/>
        <bgColor indexed="64"/>
      </patternFill>
    </fill>
    <fill>
      <patternFill patternType="solid">
        <fgColor indexed="65"/>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79">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ck">
        <color indexed="22"/>
      </top>
      <bottom/>
      <diagonal/>
    </border>
    <border>
      <left/>
      <right/>
      <top style="thin">
        <color indexed="2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ck">
        <color indexed="22"/>
      </top>
      <bottom style="thin">
        <color indexed="22"/>
      </bottom>
      <diagonal/>
    </border>
    <border>
      <left/>
      <right style="thin">
        <color indexed="22"/>
      </right>
      <top style="thick">
        <color indexed="22"/>
      </top>
      <bottom style="thin">
        <color indexed="22"/>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9">
    <xf numFmtId="0" fontId="0" fillId="0" borderId="0"/>
    <xf numFmtId="0" fontId="49" fillId="8" borderId="0" applyNumberFormat="0" applyBorder="0" applyAlignment="0" applyProtection="0"/>
    <xf numFmtId="0" fontId="50" fillId="9" borderId="68" applyNumberFormat="0" applyAlignment="0" applyProtection="0"/>
    <xf numFmtId="0" fontId="51" fillId="10" borderId="69" applyNumberFormat="0" applyAlignment="0" applyProtection="0"/>
    <xf numFmtId="165" fontId="15" fillId="0" borderId="0" applyFont="0" applyFill="0" applyBorder="0" applyAlignment="0" applyProtection="0"/>
    <xf numFmtId="0" fontId="52" fillId="0" borderId="0" applyNumberFormat="0" applyFill="0" applyBorder="0" applyAlignment="0" applyProtection="0"/>
    <xf numFmtId="0" fontId="54" fillId="11" borderId="0" applyNumberFormat="0" applyBorder="0" applyAlignment="0" applyProtection="0"/>
    <xf numFmtId="0" fontId="55" fillId="0" borderId="71" applyNumberFormat="0" applyFill="0" applyAlignment="0" applyProtection="0"/>
    <xf numFmtId="0" fontId="56" fillId="0" borderId="72" applyNumberFormat="0" applyFill="0" applyAlignment="0" applyProtection="0"/>
    <xf numFmtId="0" fontId="57" fillId="0" borderId="73" applyNumberFormat="0" applyFill="0" applyAlignment="0" applyProtection="0"/>
    <xf numFmtId="0" fontId="57" fillId="0" borderId="0" applyNumberFormat="0" applyFill="0" applyBorder="0" applyAlignment="0" applyProtection="0"/>
    <xf numFmtId="0" fontId="13" fillId="0" borderId="0" applyNumberFormat="0" applyFill="0" applyBorder="0" applyAlignment="0" applyProtection="0">
      <alignment vertical="top"/>
      <protection locked="0"/>
    </xf>
    <xf numFmtId="0" fontId="58" fillId="12" borderId="68" applyNumberFormat="0" applyAlignment="0" applyProtection="0"/>
    <xf numFmtId="43" fontId="48" fillId="0" borderId="0" applyFont="0" applyFill="0" applyBorder="0" applyAlignment="0" applyProtection="0"/>
    <xf numFmtId="166" fontId="2" fillId="0" borderId="0" applyFont="0" applyFill="0" applyBorder="0" applyAlignment="0" applyProtection="0"/>
    <xf numFmtId="0" fontId="53" fillId="0" borderId="70" applyNumberFormat="0" applyFill="0" applyAlignment="0" applyProtection="0"/>
    <xf numFmtId="0" fontId="59" fillId="13" borderId="0" applyNumberFormat="0" applyBorder="0" applyAlignment="0" applyProtection="0"/>
    <xf numFmtId="0" fontId="48" fillId="0" borderId="0"/>
    <xf numFmtId="0" fontId="48" fillId="14" borderId="74" applyNumberFormat="0" applyFont="0" applyAlignment="0" applyProtection="0"/>
    <xf numFmtId="0" fontId="60" fillId="9" borderId="75" applyNumberFormat="0" applyAlignment="0" applyProtection="0"/>
    <xf numFmtId="9" fontId="48" fillId="0" borderId="0" applyFont="0" applyFill="0" applyBorder="0" applyAlignment="0" applyProtection="0"/>
    <xf numFmtId="9" fontId="2" fillId="0" borderId="0" applyFont="0" applyFill="0" applyBorder="0" applyAlignment="0" applyProtection="0"/>
    <xf numFmtId="0" fontId="2" fillId="0" borderId="0"/>
    <xf numFmtId="0" fontId="48" fillId="0" borderId="0"/>
    <xf numFmtId="0" fontId="15" fillId="0" borderId="0"/>
    <xf numFmtId="167" fontId="30" fillId="0" borderId="0"/>
    <xf numFmtId="0" fontId="61" fillId="0" borderId="0" applyNumberFormat="0" applyFill="0" applyBorder="0" applyAlignment="0" applyProtection="0"/>
    <xf numFmtId="0" fontId="62" fillId="0" borderId="76" applyNumberFormat="0" applyFill="0" applyAlignment="0" applyProtection="0"/>
    <xf numFmtId="0" fontId="63" fillId="0" borderId="0" applyNumberFormat="0" applyFill="0" applyBorder="0" applyAlignment="0" applyProtection="0"/>
  </cellStyleXfs>
  <cellXfs count="554">
    <xf numFmtId="0" fontId="0" fillId="0" borderId="0" xfId="0"/>
    <xf numFmtId="0" fontId="3" fillId="0" borderId="0" xfId="22" applyFont="1" applyProtection="1"/>
    <xf numFmtId="0" fontId="5" fillId="0" borderId="0" xfId="22" applyFont="1"/>
    <xf numFmtId="0" fontId="2" fillId="0" borderId="0" xfId="22"/>
    <xf numFmtId="49" fontId="2" fillId="0" borderId="0" xfId="22" applyNumberFormat="1" applyFont="1" applyAlignment="1" applyProtection="1">
      <alignment wrapText="1"/>
    </xf>
    <xf numFmtId="49" fontId="7" fillId="0" borderId="0" xfId="22" applyNumberFormat="1" applyFont="1" applyAlignment="1" applyProtection="1">
      <alignment horizontal="left"/>
    </xf>
    <xf numFmtId="49" fontId="8" fillId="0" borderId="0" xfId="22" applyNumberFormat="1" applyFont="1" applyAlignment="1" applyProtection="1">
      <alignment horizontal="right" wrapText="1"/>
    </xf>
    <xf numFmtId="0" fontId="2" fillId="0" borderId="0" xfId="22" applyNumberFormat="1" applyFont="1" applyAlignment="1" applyProtection="1">
      <alignment wrapText="1"/>
    </xf>
    <xf numFmtId="49" fontId="2" fillId="0" borderId="0" xfId="22" applyNumberFormat="1" applyFont="1" applyAlignment="1" applyProtection="1">
      <alignment vertical="top" wrapText="1"/>
    </xf>
    <xf numFmtId="49" fontId="9" fillId="0" borderId="0" xfId="22" applyNumberFormat="1" applyFont="1" applyAlignment="1" applyProtection="1">
      <alignment wrapText="1"/>
    </xf>
    <xf numFmtId="49" fontId="2" fillId="0" borderId="0" xfId="22" applyNumberFormat="1" applyFont="1" applyAlignment="1" applyProtection="1">
      <alignment horizontal="left" vertical="top" wrapText="1"/>
    </xf>
    <xf numFmtId="0" fontId="2" fillId="0" borderId="0" xfId="22" applyFont="1" applyFill="1" applyAlignment="1">
      <alignment vertical="top" wrapText="1"/>
    </xf>
    <xf numFmtId="49" fontId="12" fillId="0" borderId="0" xfId="22" applyNumberFormat="1" applyFont="1" applyAlignment="1" applyProtection="1">
      <alignment horizontal="center" vertical="top" wrapText="1"/>
    </xf>
    <xf numFmtId="49" fontId="12" fillId="0" borderId="0" xfId="11" applyNumberFormat="1" applyFont="1" applyAlignment="1" applyProtection="1">
      <alignment horizontal="center" vertical="top" wrapText="1"/>
    </xf>
    <xf numFmtId="49" fontId="14" fillId="3" borderId="0" xfId="22" applyNumberFormat="1" applyFont="1" applyFill="1" applyAlignment="1">
      <alignment horizontal="justify" vertical="center" wrapText="1"/>
    </xf>
    <xf numFmtId="0" fontId="2" fillId="0" borderId="0" xfId="22" applyFont="1" applyAlignment="1">
      <alignment vertical="center"/>
    </xf>
    <xf numFmtId="0" fontId="2" fillId="0" borderId="0" xfId="22" applyFont="1" applyAlignment="1">
      <alignment wrapText="1"/>
    </xf>
    <xf numFmtId="0" fontId="13" fillId="0" borderId="0" xfId="11" applyAlignment="1" applyProtection="1">
      <alignment horizontal="center"/>
    </xf>
    <xf numFmtId="0" fontId="15" fillId="0" borderId="0" xfId="22" applyFont="1" applyFill="1" applyAlignment="1" applyProtection="1">
      <alignment horizontal="left" vertical="center" wrapText="1"/>
      <protection locked="0"/>
    </xf>
    <xf numFmtId="0" fontId="15" fillId="0" borderId="0" xfId="22" applyFont="1" applyAlignment="1">
      <alignment horizontal="left" vertical="center" wrapText="1"/>
    </xf>
    <xf numFmtId="0" fontId="16" fillId="0" borderId="0" xfId="22" applyFont="1" applyAlignment="1">
      <alignment horizontal="left" vertical="center" wrapText="1"/>
    </xf>
    <xf numFmtId="0" fontId="13" fillId="0" borderId="0" xfId="11" applyAlignment="1" applyProtection="1">
      <alignment horizontal="center" wrapText="1"/>
    </xf>
    <xf numFmtId="0" fontId="11" fillId="0" borderId="0" xfId="22" applyFont="1"/>
    <xf numFmtId="49" fontId="17" fillId="0" borderId="0" xfId="22" applyNumberFormat="1" applyFont="1" applyAlignment="1">
      <alignment horizontal="left" vertical="center" wrapText="1"/>
    </xf>
    <xf numFmtId="0" fontId="10" fillId="0" borderId="0" xfId="22" applyFont="1" applyAlignment="1">
      <alignment wrapText="1"/>
    </xf>
    <xf numFmtId="49" fontId="2" fillId="0" borderId="0" xfId="22" applyNumberFormat="1" applyFont="1" applyAlignment="1">
      <alignment vertical="center" wrapText="1"/>
    </xf>
    <xf numFmtId="0" fontId="2" fillId="0" borderId="0" xfId="22" applyFont="1"/>
    <xf numFmtId="0" fontId="2" fillId="0" borderId="0" xfId="22" applyNumberFormat="1" applyFont="1" applyAlignment="1">
      <alignment vertical="center"/>
    </xf>
    <xf numFmtId="0" fontId="13" fillId="0" borderId="0" xfId="11" applyFont="1" applyAlignment="1" applyProtection="1"/>
    <xf numFmtId="49" fontId="18" fillId="0" borderId="0" xfId="22" applyNumberFormat="1" applyFont="1" applyAlignment="1">
      <alignment vertical="center" wrapText="1"/>
    </xf>
    <xf numFmtId="49" fontId="19" fillId="0" borderId="0" xfId="22" applyNumberFormat="1" applyFont="1" applyAlignment="1">
      <alignment vertical="center" wrapText="1"/>
    </xf>
    <xf numFmtId="0" fontId="9" fillId="0" borderId="0" xfId="22" applyFont="1" applyAlignment="1">
      <alignment vertical="center"/>
    </xf>
    <xf numFmtId="0" fontId="2" fillId="0" borderId="0" xfId="22" applyAlignment="1">
      <alignment vertical="center" wrapText="1"/>
    </xf>
    <xf numFmtId="49" fontId="2" fillId="0" borderId="0" xfId="22" quotePrefix="1" applyNumberFormat="1" applyFont="1" applyAlignment="1">
      <alignment vertical="top"/>
    </xf>
    <xf numFmtId="0" fontId="2" fillId="0" borderId="0" xfId="22" applyFont="1" applyAlignment="1">
      <alignment vertical="center" wrapText="1"/>
    </xf>
    <xf numFmtId="49" fontId="2" fillId="0" borderId="0" xfId="22" quotePrefix="1" applyNumberFormat="1" applyFont="1" applyAlignment="1">
      <alignment vertical="top" wrapText="1"/>
    </xf>
    <xf numFmtId="0" fontId="2" fillId="0" borderId="0" xfId="22" applyAlignment="1">
      <alignment wrapText="1"/>
    </xf>
    <xf numFmtId="0" fontId="2" fillId="0" borderId="0" xfId="22" applyNumberFormat="1" applyFont="1" applyAlignment="1">
      <alignment vertical="center" wrapText="1"/>
    </xf>
    <xf numFmtId="0" fontId="2" fillId="0" borderId="0" xfId="22" applyAlignment="1">
      <alignment vertical="center"/>
    </xf>
    <xf numFmtId="0" fontId="20" fillId="0" borderId="0" xfId="22" applyFont="1" applyAlignment="1">
      <alignment vertical="center"/>
    </xf>
    <xf numFmtId="49" fontId="2" fillId="0" borderId="0" xfId="22" applyNumberFormat="1" applyFont="1" applyFill="1" applyAlignment="1">
      <alignment vertical="center" wrapText="1"/>
    </xf>
    <xf numFmtId="0" fontId="9" fillId="0" borderId="0" xfId="22" applyNumberFormat="1" applyFont="1" applyAlignment="1">
      <alignment vertical="center"/>
    </xf>
    <xf numFmtId="49" fontId="11" fillId="4" borderId="0" xfId="22" applyNumberFormat="1" applyFont="1" applyFill="1" applyAlignment="1">
      <alignment vertical="center" wrapText="1"/>
    </xf>
    <xf numFmtId="0" fontId="11" fillId="4" borderId="0" xfId="22" applyFont="1" applyFill="1" applyAlignment="1">
      <alignment vertical="center"/>
    </xf>
    <xf numFmtId="49" fontId="2" fillId="4" borderId="0" xfId="22" applyNumberFormat="1" applyFont="1" applyFill="1" applyBorder="1" applyAlignment="1">
      <alignment vertical="center" wrapText="1"/>
    </xf>
    <xf numFmtId="0" fontId="2" fillId="4" borderId="2" xfId="22" applyFont="1" applyFill="1" applyBorder="1" applyAlignment="1">
      <alignment vertical="center"/>
    </xf>
    <xf numFmtId="49" fontId="2" fillId="4" borderId="0" xfId="22" applyNumberFormat="1" applyFont="1" applyFill="1" applyAlignment="1">
      <alignment vertical="center" wrapText="1"/>
    </xf>
    <xf numFmtId="0" fontId="9" fillId="4" borderId="0" xfId="22" applyFont="1" applyFill="1" applyAlignment="1">
      <alignment vertical="center"/>
    </xf>
    <xf numFmtId="0" fontId="2" fillId="4" borderId="0" xfId="22" applyFont="1" applyFill="1" applyAlignment="1">
      <alignment vertical="center"/>
    </xf>
    <xf numFmtId="0" fontId="48" fillId="0" borderId="0" xfId="23" applyFont="1" applyAlignment="1">
      <alignment horizontal="left" vertical="top"/>
    </xf>
    <xf numFmtId="49" fontId="2" fillId="0" borderId="0" xfId="22" applyNumberFormat="1" applyFont="1" applyAlignment="1">
      <alignment vertical="center"/>
    </xf>
    <xf numFmtId="49" fontId="2" fillId="0" borderId="0" xfId="22" quotePrefix="1" applyNumberFormat="1" applyFont="1" applyAlignment="1">
      <alignment vertical="center"/>
    </xf>
    <xf numFmtId="49" fontId="9" fillId="0" borderId="0" xfId="22" applyNumberFormat="1" applyFont="1" applyAlignment="1">
      <alignment vertical="center" wrapText="1"/>
    </xf>
    <xf numFmtId="49" fontId="23" fillId="5" borderId="0" xfId="22" applyNumberFormat="1" applyFont="1" applyFill="1"/>
    <xf numFmtId="49" fontId="23" fillId="0" borderId="0" xfId="22" applyNumberFormat="1" applyFont="1"/>
    <xf numFmtId="49" fontId="23" fillId="0" borderId="0" xfId="22" applyNumberFormat="1" applyFont="1" applyBorder="1"/>
    <xf numFmtId="49" fontId="23" fillId="0" borderId="0" xfId="22" applyNumberFormat="1" applyFont="1" applyBorder="1" applyAlignment="1">
      <alignment horizontal="left"/>
    </xf>
    <xf numFmtId="0" fontId="3" fillId="3" borderId="3" xfId="22" applyFont="1" applyFill="1" applyBorder="1" applyProtection="1"/>
    <xf numFmtId="0" fontId="6" fillId="3" borderId="3" xfId="22" applyFont="1" applyFill="1" applyBorder="1" applyAlignment="1" applyProtection="1">
      <alignment horizontal="right"/>
    </xf>
    <xf numFmtId="0" fontId="25" fillId="3" borderId="3" xfId="22" applyFont="1" applyFill="1" applyBorder="1" applyAlignment="1" applyProtection="1"/>
    <xf numFmtId="0" fontId="25" fillId="3" borderId="3" xfId="22" applyFont="1" applyFill="1" applyBorder="1" applyAlignment="1" applyProtection="1">
      <alignment horizontal="right"/>
    </xf>
    <xf numFmtId="0" fontId="26" fillId="3" borderId="3" xfId="22" applyFont="1" applyFill="1" applyBorder="1" applyAlignment="1" applyProtection="1">
      <alignment horizontal="right"/>
    </xf>
    <xf numFmtId="0" fontId="3" fillId="3" borderId="0" xfId="22" applyFont="1" applyFill="1" applyAlignment="1" applyProtection="1">
      <alignment vertical="center"/>
    </xf>
    <xf numFmtId="0" fontId="6" fillId="3" borderId="0" xfId="22" applyFont="1" applyFill="1" applyAlignment="1" applyProtection="1">
      <alignment horizontal="right" vertical="center"/>
    </xf>
    <xf numFmtId="0" fontId="25" fillId="3" borderId="0" xfId="22" quotePrefix="1" applyFont="1" applyFill="1" applyAlignment="1" applyProtection="1">
      <alignment vertical="center"/>
    </xf>
    <xf numFmtId="0" fontId="25" fillId="3" borderId="0" xfId="22" quotePrefix="1" applyFont="1" applyFill="1" applyAlignment="1" applyProtection="1">
      <alignment horizontal="right" vertical="center"/>
    </xf>
    <xf numFmtId="49" fontId="23" fillId="0" borderId="0" xfId="22" applyNumberFormat="1" applyFont="1" applyAlignment="1">
      <alignment vertical="center"/>
    </xf>
    <xf numFmtId="0" fontId="11" fillId="3" borderId="0" xfId="22" applyFont="1" applyFill="1" applyAlignment="1" applyProtection="1">
      <alignment horizontal="center"/>
    </xf>
    <xf numFmtId="0" fontId="6" fillId="3" borderId="4" xfId="22" applyFont="1" applyFill="1" applyBorder="1" applyAlignment="1" applyProtection="1">
      <alignment horizontal="right"/>
    </xf>
    <xf numFmtId="0" fontId="25" fillId="3" borderId="0" xfId="22" applyFont="1" applyFill="1" applyAlignment="1" applyProtection="1">
      <alignment horizontal="center"/>
    </xf>
    <xf numFmtId="0" fontId="6" fillId="3" borderId="0" xfId="22" applyFont="1" applyFill="1" applyProtection="1"/>
    <xf numFmtId="49" fontId="6" fillId="3" borderId="0" xfId="22" applyNumberFormat="1" applyFont="1" applyFill="1" applyBorder="1" applyAlignment="1">
      <alignment horizontal="left"/>
    </xf>
    <xf numFmtId="0" fontId="25" fillId="3" borderId="0" xfId="22" applyFont="1" applyFill="1" applyProtection="1"/>
    <xf numFmtId="49" fontId="2" fillId="3" borderId="0" xfId="22" applyNumberFormat="1" applyFont="1" applyFill="1" applyBorder="1" applyAlignment="1">
      <alignment horizontal="left"/>
    </xf>
    <xf numFmtId="0" fontId="6" fillId="3" borderId="0" xfId="22" applyFont="1" applyFill="1" applyBorder="1" applyAlignment="1" applyProtection="1">
      <alignment horizontal="left"/>
    </xf>
    <xf numFmtId="164" fontId="25" fillId="3" borderId="0" xfId="22" applyNumberFormat="1" applyFont="1" applyFill="1" applyAlignment="1" applyProtection="1">
      <alignment horizontal="right"/>
    </xf>
    <xf numFmtId="49" fontId="6" fillId="3" borderId="0" xfId="22" applyNumberFormat="1" applyFont="1" applyFill="1" applyBorder="1" applyAlignment="1">
      <alignment horizontal="right" vertical="top"/>
    </xf>
    <xf numFmtId="49" fontId="6" fillId="3" borderId="0" xfId="22" applyNumberFormat="1" applyFont="1" applyFill="1" applyBorder="1" applyAlignment="1">
      <alignment horizontal="left" vertical="top"/>
    </xf>
    <xf numFmtId="0" fontId="25" fillId="3" borderId="0" xfId="22" applyFont="1" applyFill="1" applyAlignment="1" applyProtection="1"/>
    <xf numFmtId="49" fontId="23" fillId="0" borderId="0" xfId="22" applyNumberFormat="1" applyFont="1" applyAlignment="1"/>
    <xf numFmtId="0" fontId="3" fillId="0" borderId="0" xfId="22" applyFont="1" applyAlignment="1" applyProtection="1">
      <alignment horizontal="left"/>
    </xf>
    <xf numFmtId="0" fontId="6" fillId="0" borderId="0" xfId="22" applyFont="1" applyAlignment="1" applyProtection="1">
      <alignment horizontal="left"/>
    </xf>
    <xf numFmtId="0" fontId="3" fillId="3" borderId="0" xfId="22" applyFont="1" applyFill="1" applyProtection="1"/>
    <xf numFmtId="0" fontId="3" fillId="0" borderId="0" xfId="22" applyFont="1" applyFill="1" applyProtection="1"/>
    <xf numFmtId="0" fontId="24" fillId="6" borderId="0" xfId="22" applyFont="1" applyFill="1" applyBorder="1" applyAlignment="1" applyProtection="1">
      <alignment horizontal="left"/>
    </xf>
    <xf numFmtId="0" fontId="3" fillId="3" borderId="0" xfId="22" applyFont="1" applyFill="1" applyBorder="1" applyAlignment="1" applyProtection="1">
      <alignment horizontal="center"/>
    </xf>
    <xf numFmtId="49" fontId="23" fillId="3" borderId="0" xfId="22" applyNumberFormat="1" applyFont="1" applyFill="1"/>
    <xf numFmtId="0" fontId="31" fillId="0" borderId="5" xfId="22" applyFont="1" applyFill="1" applyBorder="1" applyAlignment="1">
      <alignment horizontal="left" vertical="top"/>
    </xf>
    <xf numFmtId="0" fontId="31" fillId="0" borderId="6" xfId="22" applyFont="1" applyFill="1" applyBorder="1" applyAlignment="1">
      <alignment vertical="top"/>
    </xf>
    <xf numFmtId="0" fontId="14" fillId="0" borderId="7" xfId="22" applyFont="1" applyBorder="1" applyAlignment="1">
      <alignment horizontal="center" vertical="center"/>
    </xf>
    <xf numFmtId="0" fontId="14" fillId="0" borderId="8" xfId="22" applyFont="1" applyFill="1" applyBorder="1" applyAlignment="1">
      <alignment horizontal="center" vertical="center"/>
    </xf>
    <xf numFmtId="0" fontId="14" fillId="0" borderId="0" xfId="22" applyFont="1" applyBorder="1" applyAlignment="1">
      <alignment horizontal="center" vertical="center"/>
    </xf>
    <xf numFmtId="0" fontId="32" fillId="0" borderId="0" xfId="22" applyFont="1"/>
    <xf numFmtId="1" fontId="31" fillId="0" borderId="9" xfId="22" applyNumberFormat="1" applyFont="1" applyFill="1" applyBorder="1" applyAlignment="1">
      <alignment horizontal="left"/>
    </xf>
    <xf numFmtId="1" fontId="31" fillId="0" borderId="10" xfId="22" applyNumberFormat="1" applyFont="1" applyFill="1" applyBorder="1" applyAlignment="1">
      <alignment horizontal="right" vertical="center"/>
    </xf>
    <xf numFmtId="0" fontId="32" fillId="0" borderId="11" xfId="22" applyFont="1" applyBorder="1" applyAlignment="1">
      <alignment horizontal="center" vertical="center" textRotation="90" wrapText="1"/>
    </xf>
    <xf numFmtId="0" fontId="32" fillId="0" borderId="11" xfId="22" applyFont="1" applyFill="1" applyBorder="1" applyAlignment="1">
      <alignment horizontal="center" vertical="center" textRotation="90" wrapText="1"/>
    </xf>
    <xf numFmtId="0" fontId="32" fillId="0" borderId="12" xfId="22" applyFont="1" applyFill="1" applyBorder="1" applyAlignment="1">
      <alignment horizontal="center" vertical="center" textRotation="90" wrapText="1"/>
    </xf>
    <xf numFmtId="0" fontId="32" fillId="0" borderId="0" xfId="22" applyFont="1" applyBorder="1" applyAlignment="1">
      <alignment vertical="center" wrapText="1"/>
    </xf>
    <xf numFmtId="0" fontId="14" fillId="3" borderId="13" xfId="22" applyFont="1" applyFill="1" applyBorder="1" applyAlignment="1">
      <alignment vertical="center"/>
    </xf>
    <xf numFmtId="0" fontId="32" fillId="3" borderId="14" xfId="22" applyFont="1" applyFill="1" applyBorder="1" applyAlignment="1">
      <alignment vertical="center"/>
    </xf>
    <xf numFmtId="0" fontId="32" fillId="3" borderId="15" xfId="22" applyFont="1" applyFill="1" applyBorder="1" applyAlignment="1" applyProtection="1">
      <alignment horizontal="right" vertical="center"/>
    </xf>
    <xf numFmtId="0" fontId="32" fillId="3" borderId="0" xfId="22" applyFont="1" applyFill="1" applyBorder="1" applyAlignment="1" applyProtection="1">
      <alignment horizontal="right" vertical="center"/>
    </xf>
    <xf numFmtId="0" fontId="32" fillId="3" borderId="16" xfId="22" applyFont="1" applyFill="1" applyBorder="1" applyAlignment="1" applyProtection="1">
      <alignment horizontal="right" vertical="center"/>
    </xf>
    <xf numFmtId="0" fontId="32" fillId="0" borderId="0" xfId="22" applyFont="1" applyBorder="1" applyAlignment="1">
      <alignment horizontal="right" vertical="center"/>
    </xf>
    <xf numFmtId="0" fontId="14" fillId="0" borderId="17" xfId="22" applyFont="1" applyFill="1" applyBorder="1" applyAlignment="1">
      <alignment vertical="center"/>
    </xf>
    <xf numFmtId="0" fontId="32" fillId="3" borderId="18" xfId="22" applyFont="1" applyFill="1" applyBorder="1" applyAlignment="1" applyProtection="1">
      <alignment horizontal="right" vertical="center"/>
      <protection locked="0"/>
    </xf>
    <xf numFmtId="0" fontId="32" fillId="3" borderId="15" xfId="22" applyFont="1" applyFill="1" applyBorder="1" applyAlignment="1" applyProtection="1">
      <alignment horizontal="right" vertical="center"/>
      <protection locked="0"/>
    </xf>
    <xf numFmtId="0" fontId="32" fillId="3" borderId="19" xfId="22" applyFont="1" applyFill="1" applyBorder="1" applyAlignment="1" applyProtection="1">
      <alignment horizontal="right" vertical="center"/>
      <protection locked="0"/>
    </xf>
    <xf numFmtId="0" fontId="32" fillId="3" borderId="20" xfId="22" applyFont="1" applyFill="1" applyBorder="1" applyAlignment="1" applyProtection="1">
      <alignment horizontal="right" vertical="center"/>
      <protection locked="0"/>
    </xf>
    <xf numFmtId="0" fontId="32" fillId="0" borderId="21" xfId="22" quotePrefix="1" applyFont="1" applyFill="1" applyBorder="1" applyAlignment="1">
      <alignment horizontal="center" vertical="center"/>
    </xf>
    <xf numFmtId="0" fontId="32" fillId="15" borderId="0" xfId="22" applyFont="1" applyFill="1" applyBorder="1" applyAlignment="1" applyProtection="1">
      <alignment horizontal="right" vertical="center"/>
      <protection locked="0"/>
    </xf>
    <xf numFmtId="0" fontId="32" fillId="15" borderId="22" xfId="22" applyFont="1" applyFill="1" applyBorder="1" applyAlignment="1" applyProtection="1">
      <alignment horizontal="right" vertical="center"/>
      <protection locked="0"/>
    </xf>
    <xf numFmtId="0" fontId="32" fillId="0" borderId="20" xfId="22" applyFont="1" applyFill="1" applyBorder="1" applyAlignment="1" applyProtection="1">
      <alignment vertical="center"/>
      <protection locked="0"/>
    </xf>
    <xf numFmtId="0" fontId="32" fillId="15" borderId="23" xfId="22" applyFont="1" applyFill="1" applyBorder="1" applyAlignment="1" applyProtection="1">
      <alignment horizontal="right" vertical="center"/>
      <protection locked="0"/>
    </xf>
    <xf numFmtId="0" fontId="32" fillId="15" borderId="2" xfId="22" applyFont="1" applyFill="1" applyBorder="1" applyAlignment="1" applyProtection="1">
      <alignment horizontal="right" vertical="center"/>
      <protection locked="0"/>
    </xf>
    <xf numFmtId="0" fontId="32" fillId="15" borderId="24" xfId="22" applyFont="1" applyFill="1" applyBorder="1" applyAlignment="1" applyProtection="1">
      <alignment horizontal="right" vertical="center"/>
      <protection locked="0"/>
    </xf>
    <xf numFmtId="0" fontId="32" fillId="0" borderId="25" xfId="22" applyFont="1" applyFill="1" applyBorder="1" applyAlignment="1" applyProtection="1">
      <alignment horizontal="right" vertical="center"/>
      <protection locked="0"/>
    </xf>
    <xf numFmtId="0" fontId="32" fillId="0" borderId="23" xfId="22" applyFont="1" applyFill="1" applyBorder="1" applyAlignment="1" applyProtection="1">
      <alignment horizontal="right" vertical="center"/>
      <protection locked="0"/>
    </xf>
    <xf numFmtId="0" fontId="32" fillId="0" borderId="26" xfId="22" applyFont="1" applyFill="1" applyBorder="1" applyAlignment="1" applyProtection="1">
      <alignment horizontal="right" vertical="center"/>
      <protection locked="0"/>
    </xf>
    <xf numFmtId="0" fontId="32" fillId="15" borderId="27" xfId="22" applyFont="1" applyFill="1" applyBorder="1" applyAlignment="1" applyProtection="1">
      <alignment horizontal="right" vertical="center"/>
      <protection locked="0"/>
    </xf>
    <xf numFmtId="0" fontId="32" fillId="15" borderId="28" xfId="22" applyFont="1" applyFill="1" applyBorder="1" applyAlignment="1" applyProtection="1">
      <alignment horizontal="right" vertical="center"/>
      <protection locked="0"/>
    </xf>
    <xf numFmtId="0" fontId="32" fillId="0" borderId="29" xfId="22" applyFont="1" applyFill="1" applyBorder="1" applyAlignment="1" applyProtection="1">
      <alignment horizontal="right" vertical="center"/>
      <protection locked="0"/>
    </xf>
    <xf numFmtId="0" fontId="32" fillId="0" borderId="30" xfId="22" applyFont="1" applyFill="1" applyBorder="1" applyAlignment="1" applyProtection="1">
      <alignment horizontal="right" vertical="center"/>
      <protection locked="0"/>
    </xf>
    <xf numFmtId="0" fontId="32" fillId="0" borderId="31" xfId="22" applyFont="1" applyFill="1" applyBorder="1" applyAlignment="1" applyProtection="1">
      <alignment horizontal="right" vertical="center"/>
      <protection locked="0"/>
    </xf>
    <xf numFmtId="0" fontId="32" fillId="15" borderId="32" xfId="22" applyFont="1" applyFill="1" applyBorder="1" applyAlignment="1" applyProtection="1">
      <alignment horizontal="right" vertical="center"/>
      <protection locked="0"/>
    </xf>
    <xf numFmtId="0" fontId="32" fillId="7" borderId="20" xfId="22" applyFont="1" applyFill="1" applyBorder="1" applyAlignment="1" applyProtection="1">
      <alignment vertical="center"/>
      <protection locked="0"/>
    </xf>
    <xf numFmtId="0" fontId="32" fillId="15" borderId="33" xfId="22" applyFont="1" applyFill="1" applyBorder="1" applyAlignment="1" applyProtection="1">
      <alignment horizontal="right" vertical="center"/>
      <protection locked="0"/>
    </xf>
    <xf numFmtId="0" fontId="32" fillId="15" borderId="34" xfId="22" applyFont="1" applyFill="1" applyBorder="1" applyAlignment="1" applyProtection="1">
      <alignment horizontal="right" vertical="center"/>
      <protection locked="0"/>
    </xf>
    <xf numFmtId="0" fontId="32" fillId="15" borderId="15" xfId="22" applyFont="1" applyFill="1" applyBorder="1" applyAlignment="1" applyProtection="1">
      <alignment horizontal="right" vertical="center"/>
      <protection locked="0"/>
    </xf>
    <xf numFmtId="0" fontId="32" fillId="15" borderId="19" xfId="22" applyFont="1" applyFill="1" applyBorder="1" applyAlignment="1" applyProtection="1">
      <alignment horizontal="right" vertical="center"/>
      <protection locked="0"/>
    </xf>
    <xf numFmtId="0" fontId="32" fillId="0" borderId="31" xfId="22" applyFont="1" applyFill="1" applyBorder="1" applyAlignment="1" applyProtection="1">
      <alignment vertical="center"/>
      <protection locked="0"/>
    </xf>
    <xf numFmtId="0" fontId="32" fillId="0" borderId="30" xfId="22" applyFont="1" applyFill="1" applyBorder="1" applyAlignment="1" applyProtection="1">
      <alignment vertical="center"/>
      <protection locked="0"/>
    </xf>
    <xf numFmtId="0" fontId="32" fillId="15" borderId="27" xfId="22" applyFont="1" applyFill="1" applyBorder="1" applyAlignment="1" applyProtection="1">
      <alignment vertical="center"/>
      <protection locked="0"/>
    </xf>
    <xf numFmtId="0" fontId="32" fillId="15" borderId="28" xfId="22" applyFont="1" applyFill="1" applyBorder="1" applyAlignment="1" applyProtection="1">
      <alignment vertical="center"/>
      <protection locked="0"/>
    </xf>
    <xf numFmtId="0" fontId="32" fillId="15" borderId="32" xfId="22" applyFont="1" applyFill="1" applyBorder="1" applyAlignment="1" applyProtection="1">
      <alignment vertical="center"/>
      <protection locked="0"/>
    </xf>
    <xf numFmtId="0" fontId="32" fillId="0" borderId="0" xfId="22" applyFont="1" applyFill="1" applyBorder="1" applyAlignment="1">
      <alignment horizontal="right" vertical="center"/>
    </xf>
    <xf numFmtId="0" fontId="14" fillId="3" borderId="35" xfId="22" applyFont="1" applyFill="1" applyBorder="1" applyAlignment="1">
      <alignment vertical="center"/>
    </xf>
    <xf numFmtId="0" fontId="32" fillId="3" borderId="36" xfId="22" applyFont="1" applyFill="1" applyBorder="1" applyAlignment="1">
      <alignment vertical="center"/>
    </xf>
    <xf numFmtId="0" fontId="32" fillId="3" borderId="37" xfId="22" applyFont="1" applyFill="1" applyBorder="1" applyAlignment="1" applyProtection="1">
      <alignment horizontal="right" vertical="center"/>
      <protection locked="0"/>
    </xf>
    <xf numFmtId="0" fontId="32" fillId="3" borderId="2" xfId="22" applyFont="1" applyFill="1" applyBorder="1" applyAlignment="1" applyProtection="1">
      <alignment horizontal="right" vertical="center"/>
      <protection locked="0"/>
    </xf>
    <xf numFmtId="0" fontId="32" fillId="3" borderId="0" xfId="22" applyFont="1" applyFill="1" applyBorder="1" applyAlignment="1" applyProtection="1">
      <alignment horizontal="right" vertical="center"/>
      <protection locked="0"/>
    </xf>
    <xf numFmtId="0" fontId="32" fillId="3" borderId="38" xfId="22" applyFont="1" applyFill="1" applyBorder="1" applyAlignment="1" applyProtection="1">
      <alignment horizontal="right" vertical="center"/>
      <protection locked="0"/>
    </xf>
    <xf numFmtId="0" fontId="14" fillId="0" borderId="21" xfId="22" applyFont="1" applyFill="1" applyBorder="1" applyAlignment="1">
      <alignment vertical="center"/>
    </xf>
    <xf numFmtId="0" fontId="32" fillId="0" borderId="39" xfId="22" applyFont="1" applyFill="1" applyBorder="1" applyAlignment="1" applyProtection="1">
      <alignment vertical="center"/>
      <protection locked="0"/>
    </xf>
    <xf numFmtId="0" fontId="32" fillId="0" borderId="34" xfId="22" applyFont="1" applyFill="1" applyBorder="1" applyAlignment="1" applyProtection="1">
      <alignment vertical="center"/>
      <protection locked="0"/>
    </xf>
    <xf numFmtId="0" fontId="32" fillId="0" borderId="16" xfId="22" applyFont="1" applyFill="1" applyBorder="1" applyAlignment="1" applyProtection="1">
      <alignment vertical="center"/>
      <protection locked="0"/>
    </xf>
    <xf numFmtId="0" fontId="32" fillId="0" borderId="33" xfId="22" applyFont="1" applyFill="1" applyBorder="1" applyAlignment="1" applyProtection="1">
      <alignment vertical="center"/>
      <protection locked="0"/>
    </xf>
    <xf numFmtId="0" fontId="14" fillId="0" borderId="40" xfId="22" applyFont="1" applyFill="1" applyBorder="1" applyAlignment="1" applyProtection="1">
      <alignment vertical="center"/>
      <protection locked="0"/>
    </xf>
    <xf numFmtId="0" fontId="32" fillId="15" borderId="40" xfId="22" applyFont="1" applyFill="1" applyBorder="1" applyAlignment="1" applyProtection="1">
      <alignment horizontal="right" vertical="center"/>
      <protection locked="0"/>
    </xf>
    <xf numFmtId="0" fontId="14" fillId="0" borderId="41" xfId="22" applyFont="1" applyFill="1" applyBorder="1" applyAlignment="1" applyProtection="1">
      <alignment vertical="center"/>
      <protection locked="0"/>
    </xf>
    <xf numFmtId="0" fontId="14" fillId="0" borderId="0" xfId="22" applyFont="1"/>
    <xf numFmtId="0" fontId="32" fillId="3" borderId="13" xfId="22" applyFont="1" applyFill="1" applyBorder="1" applyAlignment="1">
      <alignment vertical="center"/>
    </xf>
    <xf numFmtId="0" fontId="32" fillId="3" borderId="42" xfId="22" applyFont="1" applyFill="1" applyBorder="1" applyAlignment="1" applyProtection="1">
      <alignment horizontal="right" vertical="center"/>
      <protection locked="0"/>
    </xf>
    <xf numFmtId="0" fontId="32" fillId="0" borderId="0" xfId="22" applyFont="1" applyBorder="1"/>
    <xf numFmtId="0" fontId="32" fillId="0" borderId="21" xfId="22" applyFont="1" applyBorder="1" applyAlignment="1">
      <alignment horizontal="center"/>
    </xf>
    <xf numFmtId="0" fontId="32" fillId="15" borderId="43" xfId="22" applyFont="1" applyFill="1" applyBorder="1" applyAlignment="1" applyProtection="1">
      <alignment horizontal="right" vertical="center"/>
      <protection locked="0"/>
    </xf>
    <xf numFmtId="0" fontId="32" fillId="15" borderId="25" xfId="22" applyFont="1" applyFill="1" applyBorder="1" applyAlignment="1" applyProtection="1">
      <alignment horizontal="right" vertical="center"/>
      <protection locked="0"/>
    </xf>
    <xf numFmtId="0" fontId="32" fillId="15" borderId="35" xfId="22" applyFont="1" applyFill="1" applyBorder="1" applyAlignment="1" applyProtection="1">
      <alignment horizontal="right" vertical="center"/>
      <protection locked="0"/>
    </xf>
    <xf numFmtId="0" fontId="32" fillId="15" borderId="37" xfId="22" applyFont="1" applyFill="1" applyBorder="1" applyAlignment="1" applyProtection="1">
      <alignment horizontal="right" vertical="center"/>
      <protection locked="0"/>
    </xf>
    <xf numFmtId="0" fontId="32" fillId="15" borderId="18" xfId="22" applyFont="1" applyFill="1" applyBorder="1" applyAlignment="1" applyProtection="1">
      <alignment horizontal="right" vertical="center"/>
      <protection locked="0"/>
    </xf>
    <xf numFmtId="0" fontId="32" fillId="15" borderId="44" xfId="22" applyFont="1" applyFill="1" applyBorder="1" applyAlignment="1" applyProtection="1">
      <alignment horizontal="right" vertical="center"/>
      <protection locked="0"/>
    </xf>
    <xf numFmtId="0" fontId="32" fillId="0" borderId="21" xfId="22" applyFont="1" applyFill="1" applyBorder="1" applyAlignment="1">
      <alignment horizontal="center"/>
    </xf>
    <xf numFmtId="0" fontId="32" fillId="15" borderId="0" xfId="22" applyFont="1" applyFill="1" applyBorder="1" applyAlignment="1" applyProtection="1">
      <alignment vertical="center"/>
      <protection locked="0"/>
    </xf>
    <xf numFmtId="0" fontId="32" fillId="0" borderId="17" xfId="22" applyFont="1" applyBorder="1" applyAlignment="1">
      <alignment horizontal="center"/>
    </xf>
    <xf numFmtId="0" fontId="33" fillId="0" borderId="17" xfId="22" applyFont="1" applyFill="1" applyBorder="1" applyAlignment="1">
      <alignment vertical="center"/>
    </xf>
    <xf numFmtId="0" fontId="33" fillId="0" borderId="45" xfId="22" applyFont="1" applyFill="1" applyBorder="1" applyAlignment="1">
      <alignment vertical="center"/>
    </xf>
    <xf numFmtId="0" fontId="32" fillId="3" borderId="46" xfId="22" applyFont="1" applyFill="1" applyBorder="1" applyAlignment="1">
      <alignment vertical="center"/>
    </xf>
    <xf numFmtId="0" fontId="32" fillId="3" borderId="47" xfId="22" applyFont="1" applyFill="1" applyBorder="1" applyAlignment="1">
      <alignment vertical="center"/>
    </xf>
    <xf numFmtId="0" fontId="33" fillId="0" borderId="48" xfId="22" applyFont="1" applyFill="1" applyBorder="1" applyAlignment="1">
      <alignment vertical="center"/>
    </xf>
    <xf numFmtId="0" fontId="33" fillId="0" borderId="49" xfId="22" applyFont="1" applyFill="1" applyBorder="1" applyAlignment="1">
      <alignment vertical="center"/>
    </xf>
    <xf numFmtId="0" fontId="14" fillId="15" borderId="40" xfId="22" applyFont="1" applyFill="1" applyBorder="1" applyAlignment="1" applyProtection="1">
      <alignment vertical="center"/>
      <protection locked="0"/>
    </xf>
    <xf numFmtId="0" fontId="14" fillId="0" borderId="50" xfId="22" applyFont="1" applyFill="1" applyBorder="1" applyAlignment="1" applyProtection="1">
      <alignment vertical="center"/>
      <protection locked="0"/>
    </xf>
    <xf numFmtId="0" fontId="32" fillId="3" borderId="51" xfId="22" applyFont="1" applyFill="1" applyBorder="1" applyAlignment="1">
      <alignment vertical="center"/>
    </xf>
    <xf numFmtId="0" fontId="32" fillId="3" borderId="52" xfId="22" applyFont="1" applyFill="1" applyBorder="1" applyAlignment="1">
      <alignment vertical="center"/>
    </xf>
    <xf numFmtId="0" fontId="32" fillId="0" borderId="0" xfId="22" applyFont="1" applyFill="1" applyBorder="1" applyAlignment="1">
      <alignment vertical="center"/>
    </xf>
    <xf numFmtId="0" fontId="36" fillId="0" borderId="0" xfId="22" applyFont="1" applyFill="1" applyBorder="1" applyAlignment="1">
      <alignment vertical="center"/>
    </xf>
    <xf numFmtId="0" fontId="32" fillId="7" borderId="31" xfId="22" applyFont="1" applyFill="1" applyBorder="1" applyAlignment="1" applyProtection="1">
      <alignment horizontal="right" vertical="center"/>
      <protection locked="0"/>
    </xf>
    <xf numFmtId="0" fontId="32" fillId="0" borderId="36" xfId="22" applyFont="1" applyFill="1" applyBorder="1" applyAlignment="1" applyProtection="1">
      <alignment vertical="center"/>
      <protection locked="0"/>
    </xf>
    <xf numFmtId="0" fontId="32" fillId="0" borderId="19" xfId="22" applyFont="1" applyFill="1" applyBorder="1" applyAlignment="1" applyProtection="1">
      <alignment vertical="center"/>
      <protection locked="0"/>
    </xf>
    <xf numFmtId="0" fontId="14" fillId="0" borderId="53" xfId="22" applyFont="1" applyFill="1" applyBorder="1" applyAlignment="1" applyProtection="1">
      <alignment vertical="center"/>
      <protection locked="0"/>
    </xf>
    <xf numFmtId="0" fontId="32" fillId="0" borderId="54" xfId="22" applyFont="1" applyBorder="1"/>
    <xf numFmtId="0" fontId="32" fillId="0" borderId="54" xfId="22" applyFont="1" applyFill="1" applyBorder="1"/>
    <xf numFmtId="0" fontId="32" fillId="0" borderId="54" xfId="22" applyFont="1" applyFill="1" applyBorder="1" applyAlignment="1">
      <alignment vertical="center"/>
    </xf>
    <xf numFmtId="0" fontId="32" fillId="0" borderId="45" xfId="22" applyFont="1" applyFill="1" applyBorder="1" applyAlignment="1">
      <alignment vertical="center"/>
    </xf>
    <xf numFmtId="0" fontId="32" fillId="0" borderId="45" xfId="22" applyFont="1" applyBorder="1"/>
    <xf numFmtId="0" fontId="37" fillId="5" borderId="0" xfId="22" applyFont="1" applyFill="1" applyAlignment="1" applyProtection="1">
      <alignment vertical="center"/>
    </xf>
    <xf numFmtId="0" fontId="32" fillId="0" borderId="0" xfId="22" applyFont="1" applyAlignment="1" applyProtection="1">
      <alignment vertical="center"/>
    </xf>
    <xf numFmtId="0" fontId="37" fillId="0" borderId="0" xfId="22" applyFont="1" applyFill="1" applyAlignment="1" applyProtection="1">
      <alignment vertical="center"/>
    </xf>
    <xf numFmtId="49" fontId="34" fillId="0" borderId="0" xfId="22" applyNumberFormat="1" applyFont="1" applyFill="1" applyAlignment="1" applyProtection="1">
      <alignment vertical="center"/>
    </xf>
    <xf numFmtId="0" fontId="38" fillId="0" borderId="0" xfId="22" applyNumberFormat="1" applyFont="1" applyFill="1" applyAlignment="1" applyProtection="1">
      <alignment horizontal="left" vertical="center" wrapText="1"/>
    </xf>
    <xf numFmtId="0" fontId="32" fillId="0" borderId="0" xfId="22" applyFont="1" applyFill="1" applyAlignment="1" applyProtection="1">
      <alignment vertical="center"/>
    </xf>
    <xf numFmtId="0" fontId="3" fillId="0" borderId="0" xfId="22" applyFont="1" applyAlignment="1" applyProtection="1"/>
    <xf numFmtId="0" fontId="29" fillId="3" borderId="0" xfId="22" applyFont="1" applyFill="1" applyAlignment="1" applyProtection="1">
      <alignment horizontal="center"/>
    </xf>
    <xf numFmtId="49" fontId="25" fillId="3" borderId="0" xfId="22" applyNumberFormat="1" applyFont="1" applyFill="1" applyBorder="1" applyAlignment="1" applyProtection="1">
      <alignment horizontal="left"/>
    </xf>
    <xf numFmtId="169" fontId="25" fillId="3" borderId="0" xfId="22" quotePrefix="1" applyNumberFormat="1" applyFont="1" applyFill="1" applyAlignment="1" applyProtection="1">
      <alignment horizontal="right"/>
    </xf>
    <xf numFmtId="0" fontId="29" fillId="3" borderId="0" xfId="22" applyFont="1" applyFill="1" applyAlignment="1" applyProtection="1">
      <alignment horizontal="right"/>
    </xf>
    <xf numFmtId="169" fontId="25" fillId="3" borderId="0" xfId="22" applyNumberFormat="1" applyFont="1" applyFill="1" applyAlignment="1" applyProtection="1">
      <alignment horizontal="right"/>
    </xf>
    <xf numFmtId="0" fontId="29" fillId="3" borderId="0" xfId="22" applyFont="1" applyFill="1" applyAlignment="1" applyProtection="1"/>
    <xf numFmtId="0" fontId="29" fillId="6" borderId="0" xfId="22" applyFont="1" applyFill="1" applyBorder="1" applyAlignment="1" applyProtection="1">
      <alignment horizontal="center"/>
    </xf>
    <xf numFmtId="170" fontId="29" fillId="6" borderId="0" xfId="22" applyNumberFormat="1" applyFont="1" applyFill="1" applyBorder="1" applyAlignment="1" applyProtection="1"/>
    <xf numFmtId="0" fontId="39" fillId="6" borderId="0" xfId="22" applyFont="1" applyFill="1" applyBorder="1" applyAlignment="1" applyProtection="1">
      <alignment horizontal="center"/>
    </xf>
    <xf numFmtId="0" fontId="29" fillId="6" borderId="0" xfId="22" applyFont="1" applyFill="1" applyBorder="1" applyAlignment="1" applyProtection="1"/>
    <xf numFmtId="0" fontId="11" fillId="0" borderId="0" xfId="22" applyFont="1" applyBorder="1" applyAlignment="1" applyProtection="1"/>
    <xf numFmtId="0" fontId="3" fillId="3" borderId="55" xfId="22" applyFont="1" applyFill="1" applyBorder="1" applyAlignment="1" applyProtection="1"/>
    <xf numFmtId="49" fontId="3" fillId="3" borderId="0" xfId="22" applyNumberFormat="1" applyFont="1" applyFill="1" applyBorder="1" applyAlignment="1" applyProtection="1">
      <alignment horizontal="center"/>
    </xf>
    <xf numFmtId="170" fontId="25" fillId="3" borderId="0" xfId="22" applyNumberFormat="1" applyFont="1" applyFill="1" applyAlignment="1" applyProtection="1">
      <alignment horizontal="center"/>
    </xf>
    <xf numFmtId="171" fontId="25" fillId="3" borderId="0" xfId="22" applyNumberFormat="1" applyFont="1" applyFill="1" applyAlignment="1" applyProtection="1">
      <alignment horizontal="center"/>
    </xf>
    <xf numFmtId="0" fontId="3" fillId="3" borderId="0" xfId="22" applyFont="1" applyFill="1" applyBorder="1" applyAlignment="1" applyProtection="1"/>
    <xf numFmtId="0" fontId="40" fillId="0" borderId="0" xfId="22" applyFont="1" applyBorder="1" applyAlignment="1" applyProtection="1"/>
    <xf numFmtId="0" fontId="3" fillId="3" borderId="1" xfId="22" applyFont="1" applyFill="1" applyBorder="1" applyAlignment="1" applyProtection="1"/>
    <xf numFmtId="170" fontId="29" fillId="3" borderId="0" xfId="22" applyNumberFormat="1" applyFont="1" applyFill="1" applyAlignment="1" applyProtection="1"/>
    <xf numFmtId="0" fontId="3" fillId="3" borderId="0" xfId="22" applyFont="1" applyFill="1" applyAlignment="1" applyProtection="1"/>
    <xf numFmtId="0" fontId="3" fillId="3" borderId="0" xfId="22" applyFont="1" applyFill="1" applyBorder="1" applyAlignment="1">
      <alignment horizontal="left"/>
    </xf>
    <xf numFmtId="0" fontId="2" fillId="3" borderId="0" xfId="22" applyFont="1" applyFill="1" applyBorder="1" applyAlignment="1">
      <alignment horizontal="center"/>
    </xf>
    <xf numFmtId="3" fontId="3" fillId="0" borderId="1" xfId="22" applyNumberFormat="1" applyFont="1" applyBorder="1" applyAlignment="1" applyProtection="1">
      <protection locked="0"/>
    </xf>
    <xf numFmtId="0" fontId="3" fillId="3" borderId="0" xfId="22" applyFont="1" applyFill="1" applyBorder="1" applyAlignment="1" applyProtection="1">
      <protection locked="0"/>
    </xf>
    <xf numFmtId="0" fontId="2" fillId="0" borderId="0" xfId="22" applyFont="1" applyBorder="1" applyAlignment="1"/>
    <xf numFmtId="0" fontId="40" fillId="0" borderId="0" xfId="22" applyFont="1" applyBorder="1" applyAlignment="1"/>
    <xf numFmtId="3" fontId="3" fillId="3" borderId="1" xfId="22" applyNumberFormat="1" applyFont="1" applyFill="1" applyBorder="1" applyAlignment="1" applyProtection="1">
      <protection locked="0"/>
    </xf>
    <xf numFmtId="0" fontId="3" fillId="0" borderId="1" xfId="22" applyFont="1" applyBorder="1" applyAlignment="1" applyProtection="1">
      <protection locked="0"/>
    </xf>
    <xf numFmtId="0" fontId="11" fillId="0" borderId="0" xfId="22" applyFont="1" applyFill="1" applyBorder="1" applyAlignment="1"/>
    <xf numFmtId="0" fontId="3" fillId="3" borderId="0" xfId="22" applyFont="1" applyFill="1" applyAlignment="1" applyProtection="1">
      <alignment horizontal="left"/>
    </xf>
    <xf numFmtId="0" fontId="3" fillId="3" borderId="56" xfId="22" applyFont="1" applyFill="1" applyBorder="1" applyAlignment="1" applyProtection="1">
      <protection locked="0"/>
    </xf>
    <xf numFmtId="0" fontId="40" fillId="0" borderId="0" xfId="22" applyFont="1" applyFill="1" applyBorder="1" applyAlignment="1"/>
    <xf numFmtId="0" fontId="2" fillId="0" borderId="0" xfId="22" applyFont="1" applyFill="1" applyBorder="1" applyAlignment="1"/>
    <xf numFmtId="0" fontId="3" fillId="0" borderId="0" xfId="22" applyFont="1" applyFill="1" applyAlignment="1" applyProtection="1"/>
    <xf numFmtId="0" fontId="3" fillId="0" borderId="0" xfId="22" applyFont="1" applyFill="1" applyBorder="1" applyAlignment="1" applyProtection="1"/>
    <xf numFmtId="171" fontId="25" fillId="6" borderId="0" xfId="22" applyNumberFormat="1" applyFont="1" applyFill="1" applyBorder="1" applyAlignment="1" applyProtection="1">
      <alignment horizontal="center"/>
      <protection locked="0"/>
    </xf>
    <xf numFmtId="0" fontId="29" fillId="6" borderId="0" xfId="22" applyFont="1" applyFill="1" applyBorder="1" applyAlignment="1" applyProtection="1">
      <protection locked="0"/>
    </xf>
    <xf numFmtId="0" fontId="3" fillId="0" borderId="0" xfId="22" applyFont="1" applyBorder="1" applyAlignment="1" applyProtection="1"/>
    <xf numFmtId="3" fontId="42" fillId="0" borderId="0" xfId="24" applyNumberFormat="1" applyFont="1" applyFill="1" applyBorder="1" applyAlignment="1">
      <alignment horizontal="left"/>
    </xf>
    <xf numFmtId="170" fontId="25" fillId="3" borderId="0" xfId="22" applyNumberFormat="1" applyFont="1" applyFill="1" applyBorder="1" applyAlignment="1" applyProtection="1">
      <alignment horizontal="center"/>
    </xf>
    <xf numFmtId="171" fontId="25" fillId="3" borderId="0" xfId="22" applyNumberFormat="1" applyFont="1" applyFill="1" applyBorder="1" applyAlignment="1" applyProtection="1">
      <alignment horizontal="center"/>
      <protection locked="0"/>
    </xf>
    <xf numFmtId="3" fontId="43" fillId="0" borderId="0" xfId="24" applyNumberFormat="1" applyFont="1" applyFill="1" applyBorder="1" applyAlignment="1">
      <alignment horizontal="left"/>
    </xf>
    <xf numFmtId="0" fontId="2" fillId="0" borderId="0" xfId="22" applyFont="1" applyProtection="1"/>
    <xf numFmtId="0" fontId="3" fillId="16" borderId="0" xfId="22" applyFont="1" applyFill="1" applyProtection="1"/>
    <xf numFmtId="49" fontId="3" fillId="3" borderId="0" xfId="22" applyNumberFormat="1" applyFont="1" applyFill="1" applyBorder="1" applyAlignment="1" applyProtection="1">
      <alignment horizontal="left"/>
    </xf>
    <xf numFmtId="0" fontId="2" fillId="0" borderId="0" xfId="22" applyFont="1" applyBorder="1"/>
    <xf numFmtId="0" fontId="44" fillId="0" borderId="57" xfId="22" applyFont="1" applyBorder="1" applyAlignment="1" applyProtection="1"/>
    <xf numFmtId="0" fontId="3" fillId="3" borderId="58" xfId="22" applyFont="1" applyFill="1" applyBorder="1" applyAlignment="1" applyProtection="1"/>
    <xf numFmtId="49" fontId="3" fillId="3" borderId="57" xfId="22" applyNumberFormat="1" applyFont="1" applyFill="1" applyBorder="1" applyAlignment="1" applyProtection="1">
      <alignment horizontal="center"/>
    </xf>
    <xf numFmtId="170" fontId="29" fillId="3" borderId="57" xfId="22" applyNumberFormat="1" applyFont="1" applyFill="1" applyBorder="1" applyAlignment="1" applyProtection="1"/>
    <xf numFmtId="171" fontId="25" fillId="3" borderId="57" xfId="22" applyNumberFormat="1" applyFont="1" applyFill="1" applyBorder="1" applyAlignment="1" applyProtection="1">
      <alignment horizontal="center"/>
    </xf>
    <xf numFmtId="0" fontId="3" fillId="3" borderId="57" xfId="22" applyFont="1" applyFill="1" applyBorder="1" applyAlignment="1" applyProtection="1"/>
    <xf numFmtId="0" fontId="44" fillId="0" borderId="0" xfId="22" applyFont="1"/>
    <xf numFmtId="3" fontId="45" fillId="0" borderId="55" xfId="22" applyNumberFormat="1" applyFont="1" applyBorder="1" applyAlignment="1" applyProtection="1"/>
    <xf numFmtId="0" fontId="44" fillId="0" borderId="57" xfId="22" applyFont="1" applyBorder="1"/>
    <xf numFmtId="0" fontId="3" fillId="3" borderId="57" xfId="22" applyFont="1" applyFill="1" applyBorder="1" applyAlignment="1">
      <alignment horizontal="left"/>
    </xf>
    <xf numFmtId="0" fontId="2" fillId="3" borderId="57" xfId="22" applyFont="1" applyFill="1" applyBorder="1" applyAlignment="1">
      <alignment horizontal="center"/>
    </xf>
    <xf numFmtId="3" fontId="45" fillId="0" borderId="58" xfId="22" applyNumberFormat="1" applyFont="1" applyBorder="1" applyAlignment="1" applyProtection="1"/>
    <xf numFmtId="0" fontId="3" fillId="3" borderId="57" xfId="22" applyFont="1" applyFill="1" applyBorder="1" applyAlignment="1" applyProtection="1">
      <protection locked="0"/>
    </xf>
    <xf numFmtId="3" fontId="3" fillId="3" borderId="55" xfId="22" applyNumberFormat="1" applyFont="1" applyFill="1" applyBorder="1" applyAlignment="1" applyProtection="1">
      <protection locked="0"/>
    </xf>
    <xf numFmtId="0" fontId="3" fillId="0" borderId="0" xfId="22" applyFont="1" applyAlignment="1" applyProtection="1">
      <alignment horizontal="center"/>
    </xf>
    <xf numFmtId="0" fontId="32" fillId="0" borderId="36" xfId="22" applyFont="1" applyFill="1" applyBorder="1" applyAlignment="1">
      <alignment vertical="center"/>
    </xf>
    <xf numFmtId="0" fontId="2" fillId="0" borderId="0" xfId="22" applyAlignment="1"/>
    <xf numFmtId="0" fontId="2" fillId="0" borderId="0" xfId="22" applyFont="1" applyAlignment="1"/>
    <xf numFmtId="0" fontId="2" fillId="0" borderId="0" xfId="22" applyFont="1" applyAlignment="1">
      <alignment horizontal="left" wrapText="1"/>
    </xf>
    <xf numFmtId="0" fontId="13" fillId="0" borderId="0" xfId="11" applyAlignment="1" applyProtection="1">
      <alignment vertical="center" wrapText="1"/>
    </xf>
    <xf numFmtId="0" fontId="2" fillId="0" borderId="0" xfId="0" applyNumberFormat="1" applyFont="1" applyFill="1" applyAlignment="1" applyProtection="1">
      <alignment horizontal="left" vertical="center" wrapText="1"/>
    </xf>
    <xf numFmtId="0" fontId="2" fillId="0" borderId="0" xfId="0" applyFont="1" applyAlignment="1">
      <alignment wrapText="1"/>
    </xf>
    <xf numFmtId="0" fontId="0" fillId="0" borderId="0" xfId="0" applyAlignment="1"/>
    <xf numFmtId="0" fontId="2" fillId="0" borderId="0" xfId="0" quotePrefix="1" applyFont="1" applyAlignment="1">
      <alignment vertical="top" wrapText="1"/>
    </xf>
    <xf numFmtId="0" fontId="0" fillId="0" borderId="0" xfId="0" applyAlignment="1">
      <alignment wrapText="1"/>
    </xf>
    <xf numFmtId="0" fontId="13" fillId="0" borderId="0" xfId="11" applyAlignment="1" applyProtection="1">
      <alignment wrapText="1"/>
    </xf>
    <xf numFmtId="0" fontId="42" fillId="0" borderId="0" xfId="22" applyFont="1" applyAlignment="1">
      <alignment vertical="center" wrapText="1"/>
    </xf>
    <xf numFmtId="0" fontId="10" fillId="0" borderId="0" xfId="22" applyFont="1" applyFill="1" applyAlignment="1">
      <alignment vertical="top" wrapText="1"/>
    </xf>
    <xf numFmtId="49" fontId="2" fillId="0" borderId="0" xfId="0" applyNumberFormat="1" applyFont="1" applyAlignment="1">
      <alignment vertical="center" wrapText="1"/>
    </xf>
    <xf numFmtId="0" fontId="0" fillId="0" borderId="0" xfId="0" applyAlignment="1">
      <alignment vertical="center"/>
    </xf>
    <xf numFmtId="0" fontId="2" fillId="0" borderId="0" xfId="0" applyFont="1" applyAlignment="1">
      <alignment horizontal="left"/>
    </xf>
    <xf numFmtId="0" fontId="11" fillId="0" borderId="0" xfId="0" applyFont="1" applyAlignment="1"/>
    <xf numFmtId="0" fontId="11" fillId="0" borderId="0" xfId="0" applyFont="1"/>
    <xf numFmtId="0" fontId="2" fillId="0" borderId="0" xfId="0" applyFont="1" applyAlignment="1"/>
    <xf numFmtId="0" fontId="2" fillId="0" borderId="0" xfId="0" applyFont="1" applyAlignment="1">
      <alignment horizontal="left" vertical="top"/>
    </xf>
    <xf numFmtId="0" fontId="64" fillId="0" borderId="0" xfId="0" applyFont="1" applyAlignment="1"/>
    <xf numFmtId="0" fontId="64" fillId="0" borderId="0" xfId="0" applyFont="1"/>
    <xf numFmtId="0" fontId="64" fillId="0" borderId="0" xfId="0" applyFont="1" applyAlignment="1">
      <alignment horizontal="center" vertical="top"/>
    </xf>
    <xf numFmtId="0" fontId="64" fillId="0" borderId="0" xfId="0" applyFont="1" applyAlignment="1">
      <alignment horizontal="center"/>
    </xf>
    <xf numFmtId="0" fontId="11" fillId="0" borderId="0" xfId="0" applyFont="1" applyFill="1"/>
    <xf numFmtId="0" fontId="11" fillId="0" borderId="0" xfId="0" applyFont="1" applyAlignment="1">
      <alignment horizontal="left"/>
    </xf>
    <xf numFmtId="0" fontId="2" fillId="0" borderId="0" xfId="0" applyFont="1"/>
    <xf numFmtId="0" fontId="11" fillId="17" borderId="0" xfId="0" applyFont="1" applyFill="1" applyAlignment="1"/>
    <xf numFmtId="0" fontId="2" fillId="17" borderId="0" xfId="0" applyFont="1" applyFill="1" applyAlignment="1"/>
    <xf numFmtId="0" fontId="2" fillId="18" borderId="2" xfId="0" applyFont="1" applyFill="1" applyBorder="1" applyAlignment="1">
      <alignment horizontal="center"/>
    </xf>
    <xf numFmtId="0" fontId="2" fillId="18" borderId="0" xfId="0" applyFont="1" applyFill="1"/>
    <xf numFmtId="0" fontId="2" fillId="19" borderId="0" xfId="0" applyFont="1" applyFill="1" applyAlignment="1">
      <alignment horizontal="right"/>
    </xf>
    <xf numFmtId="0" fontId="11" fillId="18" borderId="15" xfId="0" applyFont="1" applyFill="1" applyBorder="1" applyAlignment="1">
      <alignment horizontal="right"/>
    </xf>
    <xf numFmtId="0" fontId="2" fillId="17" borderId="0" xfId="0" applyFont="1" applyFill="1"/>
    <xf numFmtId="0" fontId="2" fillId="18" borderId="0" xfId="0" applyFont="1" applyFill="1" applyAlignment="1">
      <alignment horizontal="right"/>
    </xf>
    <xf numFmtId="0" fontId="2" fillId="17" borderId="0" xfId="0" applyFont="1" applyFill="1" applyAlignment="1">
      <alignment horizontal="right"/>
    </xf>
    <xf numFmtId="0" fontId="2" fillId="18" borderId="0" xfId="0" applyFont="1" applyFill="1" applyAlignment="1">
      <alignment horizontal="center"/>
    </xf>
    <xf numFmtId="0" fontId="2" fillId="18" borderId="37" xfId="0" applyFont="1" applyFill="1" applyBorder="1"/>
    <xf numFmtId="0" fontId="64" fillId="17" borderId="0" xfId="0" applyFont="1" applyFill="1"/>
    <xf numFmtId="0" fontId="64" fillId="18" borderId="0" xfId="0" applyFont="1" applyFill="1" applyAlignment="1">
      <alignment horizontal="center"/>
    </xf>
    <xf numFmtId="0" fontId="64" fillId="19" borderId="0" xfId="0" applyFont="1" applyFill="1" applyAlignment="1">
      <alignment horizontal="right"/>
    </xf>
    <xf numFmtId="0" fontId="64" fillId="18" borderId="15" xfId="0" applyFont="1" applyFill="1" applyBorder="1" applyAlignment="1">
      <alignment horizontal="center"/>
    </xf>
    <xf numFmtId="0" fontId="64" fillId="18" borderId="0" xfId="0" applyFont="1" applyFill="1"/>
    <xf numFmtId="0" fontId="64" fillId="18" borderId="15" xfId="0" applyFont="1" applyFill="1" applyBorder="1"/>
    <xf numFmtId="1" fontId="64" fillId="19" borderId="0" xfId="0" applyNumberFormat="1" applyFont="1" applyFill="1"/>
    <xf numFmtId="0" fontId="64" fillId="18" borderId="2" xfId="0" applyFont="1" applyFill="1" applyBorder="1"/>
    <xf numFmtId="0" fontId="64" fillId="18" borderId="2" xfId="0" applyFont="1" applyFill="1" applyBorder="1" applyAlignment="1">
      <alignment horizontal="center"/>
    </xf>
    <xf numFmtId="0" fontId="64" fillId="19" borderId="0" xfId="0" applyFont="1" applyFill="1"/>
    <xf numFmtId="0" fontId="64" fillId="18" borderId="0" xfId="0" applyFont="1" applyFill="1" applyAlignment="1">
      <alignment horizontal="right"/>
    </xf>
    <xf numFmtId="0" fontId="64" fillId="17" borderId="0" xfId="0" applyFont="1" applyFill="1" applyAlignment="1">
      <alignment horizontal="right"/>
    </xf>
    <xf numFmtId="0" fontId="64" fillId="18" borderId="37" xfId="0" applyFont="1" applyFill="1" applyBorder="1"/>
    <xf numFmtId="0" fontId="32" fillId="20" borderId="31" xfId="22" applyFont="1" applyFill="1" applyBorder="1" applyAlignment="1" applyProtection="1">
      <alignment horizontal="right" vertical="center"/>
      <protection locked="0"/>
    </xf>
    <xf numFmtId="0" fontId="32" fillId="20" borderId="31" xfId="22" applyFont="1" applyFill="1" applyBorder="1" applyAlignment="1" applyProtection="1">
      <alignment vertical="center"/>
      <protection locked="0"/>
    </xf>
    <xf numFmtId="0" fontId="32" fillId="0" borderId="27" xfId="22" applyFont="1" applyFill="1" applyBorder="1" applyAlignment="1" applyProtection="1">
      <alignment horizontal="right" vertical="center"/>
      <protection locked="0"/>
    </xf>
    <xf numFmtId="0" fontId="32" fillId="16" borderId="15" xfId="22" applyFont="1" applyFill="1" applyBorder="1" applyAlignment="1" applyProtection="1">
      <alignment horizontal="right" vertical="center"/>
      <protection locked="0"/>
    </xf>
    <xf numFmtId="0" fontId="62" fillId="0" borderId="0" xfId="0" applyFont="1"/>
    <xf numFmtId="0" fontId="32" fillId="0" borderId="37" xfId="22" applyFont="1" applyFill="1" applyBorder="1" applyAlignment="1">
      <alignment vertical="center"/>
    </xf>
    <xf numFmtId="0" fontId="32" fillId="0" borderId="29" xfId="22" applyFont="1" applyFill="1" applyBorder="1" applyAlignment="1" applyProtection="1">
      <alignment vertical="center"/>
      <protection locked="0"/>
    </xf>
    <xf numFmtId="0" fontId="14" fillId="0" borderId="19" xfId="22" applyFont="1" applyFill="1" applyBorder="1"/>
    <xf numFmtId="0" fontId="14" fillId="0" borderId="22" xfId="22" applyFont="1" applyFill="1" applyBorder="1"/>
    <xf numFmtId="0" fontId="14" fillId="0" borderId="54" xfId="22" applyFont="1" applyFill="1" applyBorder="1"/>
    <xf numFmtId="0" fontId="32" fillId="0" borderId="59" xfId="22" applyFont="1" applyBorder="1" applyAlignment="1">
      <alignment horizontal="center" vertical="center" textRotation="90" wrapText="1"/>
    </xf>
    <xf numFmtId="0" fontId="14" fillId="0" borderId="60" xfId="22" applyFont="1" applyFill="1" applyBorder="1" applyAlignment="1" applyProtection="1">
      <alignment vertical="center"/>
      <protection locked="0"/>
    </xf>
    <xf numFmtId="0" fontId="14" fillId="15" borderId="60" xfId="22" applyFont="1" applyFill="1" applyBorder="1" applyAlignment="1" applyProtection="1">
      <alignment vertical="center"/>
      <protection locked="0"/>
    </xf>
    <xf numFmtId="0" fontId="6" fillId="0" borderId="0" xfId="22" applyFont="1" applyBorder="1"/>
    <xf numFmtId="0" fontId="4" fillId="0" borderId="0" xfId="22" applyFont="1" applyBorder="1" applyAlignment="1">
      <alignment vertical="top"/>
    </xf>
    <xf numFmtId="172" fontId="2" fillId="19" borderId="0" xfId="21" applyNumberFormat="1" applyFont="1" applyFill="1" applyAlignment="1">
      <alignment horizontal="right"/>
    </xf>
    <xf numFmtId="0" fontId="11" fillId="0" borderId="0" xfId="0" applyFont="1" applyBorder="1" applyAlignment="1">
      <alignment horizontal="center"/>
    </xf>
    <xf numFmtId="0" fontId="64" fillId="19" borderId="2" xfId="0" applyFont="1" applyFill="1" applyBorder="1" applyAlignment="1">
      <alignment horizontal="right"/>
    </xf>
    <xf numFmtId="0" fontId="0" fillId="0" borderId="0" xfId="0" applyAlignment="1">
      <alignment vertical="center"/>
    </xf>
    <xf numFmtId="3" fontId="64" fillId="19" borderId="0" xfId="20" applyNumberFormat="1" applyFont="1" applyFill="1" applyAlignment="1">
      <alignment horizontal="right"/>
    </xf>
    <xf numFmtId="3" fontId="64" fillId="19" borderId="0" xfId="13" applyNumberFormat="1" applyFont="1" applyFill="1" applyAlignment="1">
      <alignment horizontal="right"/>
    </xf>
    <xf numFmtId="3" fontId="64" fillId="19" borderId="15" xfId="0" applyNumberFormat="1" applyFont="1" applyFill="1" applyBorder="1"/>
    <xf numFmtId="3" fontId="64" fillId="19" borderId="0" xfId="0" applyNumberFormat="1" applyFont="1" applyFill="1"/>
    <xf numFmtId="3" fontId="64" fillId="19" borderId="2" xfId="0" applyNumberFormat="1" applyFont="1" applyFill="1" applyBorder="1"/>
    <xf numFmtId="3" fontId="64" fillId="19" borderId="0" xfId="0" applyNumberFormat="1" applyFont="1" applyFill="1" applyAlignment="1">
      <alignment horizontal="right"/>
    </xf>
    <xf numFmtId="3" fontId="64" fillId="19" borderId="37" xfId="0" applyNumberFormat="1" applyFont="1" applyFill="1" applyBorder="1"/>
    <xf numFmtId="3" fontId="64" fillId="18" borderId="37" xfId="0" applyNumberFormat="1" applyFont="1" applyFill="1" applyBorder="1"/>
    <xf numFmtId="0" fontId="6" fillId="3" borderId="0" xfId="0" applyFont="1" applyFill="1" applyAlignment="1" applyProtection="1">
      <alignment horizontal="right" vertical="center"/>
    </xf>
    <xf numFmtId="0" fontId="29" fillId="17" borderId="0" xfId="22" applyFont="1" applyFill="1" applyBorder="1" applyProtection="1"/>
    <xf numFmtId="0" fontId="39" fillId="17" borderId="0" xfId="0" applyFont="1" applyFill="1" applyBorder="1" applyAlignment="1" applyProtection="1">
      <alignment horizontal="left" vertical="top"/>
    </xf>
    <xf numFmtId="0" fontId="2" fillId="0" borderId="0" xfId="22" applyFont="1" applyFill="1" applyAlignment="1">
      <alignment vertical="center"/>
    </xf>
    <xf numFmtId="49" fontId="2" fillId="0" borderId="0" xfId="22" applyNumberFormat="1" applyFont="1" applyAlignment="1">
      <alignment vertical="top"/>
    </xf>
    <xf numFmtId="0" fontId="6" fillId="3" borderId="0" xfId="0" applyFont="1" applyFill="1" applyAlignment="1" applyProtection="1">
      <alignment horizontal="right"/>
    </xf>
    <xf numFmtId="0" fontId="2" fillId="0" borderId="0" xfId="22" quotePrefix="1"/>
    <xf numFmtId="0" fontId="2" fillId="18" borderId="2" xfId="0" applyFont="1" applyFill="1" applyBorder="1" applyAlignment="1">
      <alignment vertical="top"/>
    </xf>
    <xf numFmtId="0" fontId="2" fillId="18" borderId="2" xfId="0" applyFont="1" applyFill="1" applyBorder="1" applyAlignment="1">
      <alignment horizontal="right" vertical="top"/>
    </xf>
    <xf numFmtId="0" fontId="2" fillId="18" borderId="2" xfId="0" applyFont="1" applyFill="1" applyBorder="1" applyAlignment="1">
      <alignment horizontal="right" vertical="top" wrapText="1"/>
    </xf>
    <xf numFmtId="3" fontId="64" fillId="20" borderId="0" xfId="0" applyNumberFormat="1" applyFont="1" applyFill="1"/>
    <xf numFmtId="3" fontId="64" fillId="20" borderId="2" xfId="0" applyNumberFormat="1" applyFont="1" applyFill="1" applyBorder="1"/>
    <xf numFmtId="0" fontId="13" fillId="20" borderId="0" xfId="11" applyFill="1" applyAlignment="1" applyProtection="1">
      <alignment vertical="center"/>
    </xf>
    <xf numFmtId="0" fontId="2" fillId="20" borderId="0" xfId="22" applyFill="1" applyAlignment="1">
      <alignment vertical="center"/>
    </xf>
    <xf numFmtId="0" fontId="47" fillId="0" borderId="0" xfId="0" applyFont="1" applyProtection="1"/>
    <xf numFmtId="0" fontId="3" fillId="0" borderId="0" xfId="0" applyFont="1" applyProtection="1"/>
    <xf numFmtId="0" fontId="3" fillId="0" borderId="0" xfId="0" applyFont="1" applyFill="1" applyProtection="1"/>
    <xf numFmtId="0" fontId="65" fillId="17" borderId="0" xfId="0" applyFont="1" applyFill="1"/>
    <xf numFmtId="0" fontId="2" fillId="0" borderId="0" xfId="0" applyFont="1" applyBorder="1"/>
    <xf numFmtId="0" fontId="64" fillId="0" borderId="0" xfId="0" applyFont="1" applyFill="1" applyAlignment="1">
      <alignment wrapText="1"/>
    </xf>
    <xf numFmtId="0" fontId="0" fillId="0" borderId="0" xfId="0" applyFill="1" applyAlignment="1">
      <alignment wrapText="1"/>
    </xf>
    <xf numFmtId="0" fontId="9" fillId="0" borderId="0" xfId="22" applyFont="1" applyFill="1" applyAlignment="1">
      <alignment vertical="center"/>
    </xf>
    <xf numFmtId="0" fontId="2" fillId="0" borderId="0" xfId="22" applyFont="1" applyFill="1" applyAlignment="1">
      <alignment wrapText="1"/>
    </xf>
    <xf numFmtId="0" fontId="2" fillId="0" borderId="0" xfId="0" quotePrefix="1" applyFont="1" applyFill="1" applyAlignment="1">
      <alignment vertical="top" wrapText="1"/>
    </xf>
    <xf numFmtId="3" fontId="3" fillId="0" borderId="0" xfId="22" applyNumberFormat="1" applyFont="1" applyBorder="1" applyAlignment="1" applyProtection="1">
      <protection locked="0"/>
    </xf>
    <xf numFmtId="0" fontId="2" fillId="0" borderId="0" xfId="22" applyNumberFormat="1" applyFont="1" applyFill="1" applyAlignment="1" applyProtection="1">
      <alignment vertical="center" wrapText="1"/>
    </xf>
    <xf numFmtId="0" fontId="32" fillId="16" borderId="0" xfId="22" applyFont="1" applyFill="1" applyBorder="1" applyAlignment="1" applyProtection="1">
      <alignment horizontal="right" vertical="center"/>
      <protection locked="0"/>
    </xf>
    <xf numFmtId="0" fontId="64" fillId="17" borderId="0" xfId="0" applyFont="1" applyFill="1" applyAlignment="1">
      <alignment vertical="center"/>
    </xf>
    <xf numFmtId="0" fontId="64" fillId="18" borderId="0" xfId="0" applyFont="1" applyFill="1" applyAlignment="1">
      <alignment horizontal="center" vertical="top"/>
    </xf>
    <xf numFmtId="0" fontId="64" fillId="19" borderId="0" xfId="0" applyFont="1" applyFill="1" applyAlignment="1">
      <alignment horizontal="right" vertical="top"/>
    </xf>
    <xf numFmtId="3" fontId="64" fillId="19" borderId="0" xfId="13" applyNumberFormat="1" applyFont="1" applyFill="1" applyAlignment="1">
      <alignment horizontal="right" vertical="top"/>
    </xf>
    <xf numFmtId="0" fontId="64" fillId="18" borderId="0" xfId="0" applyFont="1" applyFill="1" applyAlignment="1">
      <alignment horizontal="left" vertical="top" wrapText="1"/>
    </xf>
    <xf numFmtId="0" fontId="2" fillId="0" borderId="0" xfId="22" applyAlignment="1">
      <alignment vertical="center" wrapText="1"/>
    </xf>
    <xf numFmtId="0" fontId="0" fillId="0" borderId="0" xfId="0" applyAlignment="1">
      <alignment vertical="center" wrapText="1"/>
    </xf>
    <xf numFmtId="0" fontId="13" fillId="0" borderId="0" xfId="11" applyAlignment="1" applyProtection="1">
      <alignment vertical="center" wrapText="1"/>
    </xf>
    <xf numFmtId="0" fontId="2" fillId="0" borderId="0" xfId="22"/>
    <xf numFmtId="0" fontId="0" fillId="0" borderId="0" xfId="0" applyAlignment="1">
      <alignment vertical="center"/>
    </xf>
    <xf numFmtId="49" fontId="2" fillId="0" borderId="0" xfId="0" applyNumberFormat="1" applyFont="1" applyFill="1" applyAlignment="1">
      <alignment vertical="center" wrapText="1"/>
    </xf>
    <xf numFmtId="49" fontId="9" fillId="0" borderId="0" xfId="0" applyNumberFormat="1"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0" fillId="0" borderId="0" xfId="0" applyAlignment="1">
      <alignment vertical="center"/>
    </xf>
    <xf numFmtId="0" fontId="0" fillId="0" borderId="0" xfId="0" applyAlignment="1">
      <alignment wrapText="1"/>
    </xf>
    <xf numFmtId="0" fontId="24" fillId="6" borderId="0" xfId="0" applyFont="1" applyFill="1" applyBorder="1" applyAlignment="1" applyProtection="1">
      <alignment horizontal="left"/>
    </xf>
    <xf numFmtId="0" fontId="3" fillId="3" borderId="0" xfId="0" applyFont="1" applyFill="1" applyBorder="1" applyAlignment="1" applyProtection="1">
      <alignment horizontal="center"/>
    </xf>
    <xf numFmtId="49" fontId="23" fillId="15" borderId="0" xfId="0" applyNumberFormat="1" applyFont="1" applyFill="1"/>
    <xf numFmtId="49" fontId="68" fillId="15" borderId="0" xfId="0" applyNumberFormat="1" applyFont="1" applyFill="1" applyAlignment="1">
      <alignment horizontal="center" vertical="center"/>
    </xf>
    <xf numFmtId="0" fontId="6" fillId="0" borderId="64" xfId="0" applyNumberFormat="1" applyFont="1" applyFill="1" applyBorder="1" applyAlignment="1" applyProtection="1">
      <alignment horizontal="left"/>
      <protection locked="0"/>
    </xf>
    <xf numFmtId="3" fontId="6" fillId="0" borderId="1" xfId="0" applyNumberFormat="1" applyFont="1" applyFill="1" applyBorder="1" applyAlignment="1" applyProtection="1">
      <alignment horizontal="left"/>
      <protection locked="0"/>
    </xf>
    <xf numFmtId="49" fontId="23" fillId="3" borderId="0" xfId="0" applyNumberFormat="1" applyFont="1" applyFill="1"/>
    <xf numFmtId="49" fontId="23" fillId="0" borderId="0" xfId="22" applyNumberFormat="1" applyFont="1" applyFill="1"/>
    <xf numFmtId="49" fontId="9" fillId="0" borderId="0" xfId="0" quotePrefix="1" applyNumberFormat="1" applyFont="1" applyAlignment="1">
      <alignment vertical="center" wrapText="1"/>
    </xf>
    <xf numFmtId="0" fontId="13" fillId="0" borderId="0" xfId="11" quotePrefix="1" applyNumberFormat="1" applyFill="1" applyAlignment="1" applyProtection="1">
      <alignment vertical="center" wrapText="1"/>
    </xf>
    <xf numFmtId="0" fontId="0" fillId="0" borderId="0" xfId="0" quotePrefix="1"/>
    <xf numFmtId="49" fontId="9" fillId="0" borderId="0" xfId="0" quotePrefix="1" applyNumberFormat="1" applyFont="1" applyAlignment="1">
      <alignment vertical="top" wrapText="1"/>
    </xf>
    <xf numFmtId="49" fontId="13" fillId="0" borderId="0" xfId="11" applyNumberFormat="1" applyAlignment="1" applyProtection="1">
      <alignment vertical="center" wrapText="1"/>
    </xf>
    <xf numFmtId="49" fontId="2" fillId="0" borderId="0" xfId="0" quotePrefix="1" applyNumberFormat="1" applyFont="1" applyAlignment="1">
      <alignment vertical="top"/>
    </xf>
    <xf numFmtId="0" fontId="32" fillId="0" borderId="45" xfId="0" applyFont="1" applyFill="1" applyBorder="1"/>
    <xf numFmtId="0" fontId="0" fillId="0" borderId="0" xfId="0" applyAlignment="1">
      <alignment vertical="top"/>
    </xf>
    <xf numFmtId="49" fontId="2" fillId="0" borderId="0" xfId="22" applyNumberFormat="1" applyFont="1" applyAlignment="1" applyProtection="1">
      <alignment horizontal="left" vertical="center" wrapText="1"/>
    </xf>
    <xf numFmtId="49" fontId="23" fillId="0" borderId="0" xfId="0" applyNumberFormat="1" applyFont="1"/>
    <xf numFmtId="49" fontId="25" fillId="15" borderId="0" xfId="0" applyNumberFormat="1" applyFont="1" applyFill="1" applyAlignment="1">
      <alignment horizontal="center" vertical="top"/>
    </xf>
    <xf numFmtId="49" fontId="25" fillId="15" borderId="0" xfId="0" applyNumberFormat="1" applyFont="1" applyFill="1" applyAlignment="1">
      <alignment horizontal="center" vertical="top" wrapText="1"/>
    </xf>
    <xf numFmtId="49" fontId="3" fillId="0" borderId="0" xfId="0" applyNumberFormat="1" applyFont="1"/>
    <xf numFmtId="0" fontId="0" fillId="0" borderId="0" xfId="0" applyAlignment="1">
      <alignment vertical="center"/>
    </xf>
    <xf numFmtId="49" fontId="2" fillId="0" borderId="0" xfId="0" applyNumberFormat="1" applyFont="1" applyFill="1" applyAlignment="1" applyProtection="1">
      <alignment horizontal="left" wrapText="1"/>
      <protection locked="0"/>
    </xf>
    <xf numFmtId="0" fontId="32" fillId="0" borderId="77" xfId="0" applyFont="1" applyFill="1" applyBorder="1" applyAlignment="1" applyProtection="1">
      <alignment horizontal="right" vertical="center"/>
      <protection locked="0"/>
    </xf>
    <xf numFmtId="0" fontId="32" fillId="15" borderId="0" xfId="0" applyFont="1" applyFill="1" applyBorder="1" applyAlignment="1" applyProtection="1">
      <alignment horizontal="right" vertical="center"/>
      <protection locked="0"/>
    </xf>
    <xf numFmtId="0" fontId="32" fillId="20" borderId="77" xfId="22" applyFont="1" applyFill="1" applyBorder="1" applyAlignment="1" applyProtection="1">
      <alignment vertical="center"/>
      <protection locked="0"/>
    </xf>
    <xf numFmtId="0" fontId="32" fillId="20" borderId="77" xfId="22" applyFont="1" applyFill="1" applyBorder="1" applyAlignment="1" applyProtection="1">
      <alignment horizontal="right" vertical="center"/>
      <protection locked="0"/>
    </xf>
    <xf numFmtId="0" fontId="2" fillId="0" borderId="0" xfId="22" applyAlignment="1">
      <alignment vertical="center"/>
    </xf>
    <xf numFmtId="49" fontId="2" fillId="0" borderId="0" xfId="22" applyNumberFormat="1" applyFont="1" applyAlignment="1">
      <alignment vertical="center" wrapText="1"/>
    </xf>
    <xf numFmtId="0" fontId="13" fillId="0" borderId="0" xfId="11" applyAlignment="1" applyProtection="1">
      <alignment vertical="center" wrapText="1"/>
    </xf>
    <xf numFmtId="0" fontId="64" fillId="18" borderId="78" xfId="0" applyFont="1" applyFill="1" applyBorder="1" applyAlignment="1">
      <alignment vertical="top" wrapText="1"/>
    </xf>
    <xf numFmtId="3" fontId="64" fillId="19" borderId="15" xfId="0" applyNumberFormat="1" applyFont="1" applyFill="1" applyBorder="1" applyAlignment="1">
      <alignment vertical="top"/>
    </xf>
    <xf numFmtId="49" fontId="2" fillId="0" borderId="0" xfId="0" applyNumberFormat="1"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vertical="center"/>
    </xf>
    <xf numFmtId="0" fontId="13" fillId="0" borderId="0" xfId="11" applyNumberFormat="1" applyFill="1" applyBorder="1" applyAlignment="1" applyProtection="1">
      <alignment vertical="center" wrapText="1"/>
    </xf>
    <xf numFmtId="49" fontId="2" fillId="0" borderId="0" xfId="0" applyNumberFormat="1" applyFont="1" applyAlignment="1" applyProtection="1">
      <alignment horizontal="left" wrapText="1"/>
    </xf>
    <xf numFmtId="0" fontId="32" fillId="15" borderId="78" xfId="22" applyFont="1" applyFill="1" applyBorder="1" applyAlignment="1" applyProtection="1">
      <alignment horizontal="right" vertical="center"/>
      <protection locked="0"/>
    </xf>
    <xf numFmtId="0" fontId="70" fillId="0" borderId="0" xfId="0" applyFont="1" applyFill="1" applyAlignment="1">
      <alignment horizontal="left" vertical="center" wrapText="1"/>
    </xf>
    <xf numFmtId="0" fontId="2" fillId="0" borderId="0" xfId="22" applyFill="1" applyAlignment="1">
      <alignment vertical="center"/>
    </xf>
    <xf numFmtId="49" fontId="2" fillId="0" borderId="0" xfId="22" applyNumberFormat="1" applyFont="1" applyFill="1" applyAlignment="1">
      <alignment vertical="center" wrapText="1"/>
    </xf>
    <xf numFmtId="0" fontId="2" fillId="0" borderId="0" xfId="22" applyFill="1" applyAlignment="1">
      <alignment vertical="center"/>
    </xf>
    <xf numFmtId="49" fontId="2" fillId="0" borderId="0" xfId="22" applyNumberFormat="1" applyFont="1" applyFill="1" applyAlignment="1">
      <alignment vertical="center" wrapText="1"/>
    </xf>
    <xf numFmtId="49" fontId="14" fillId="3" borderId="0" xfId="22" applyNumberFormat="1" applyFont="1" applyFill="1" applyAlignment="1">
      <alignment vertical="center" wrapText="1"/>
    </xf>
    <xf numFmtId="0" fontId="2" fillId="0" borderId="0" xfId="22" applyAlignment="1">
      <alignment vertical="center"/>
    </xf>
    <xf numFmtId="49" fontId="2" fillId="0" borderId="0" xfId="22" applyNumberFormat="1" applyFont="1" applyAlignment="1">
      <alignment vertical="center"/>
    </xf>
    <xf numFmtId="49" fontId="2" fillId="0" borderId="0" xfId="0" applyNumberFormat="1" applyFont="1" applyAlignment="1">
      <alignment vertical="center" wrapText="1"/>
    </xf>
    <xf numFmtId="0" fontId="0" fillId="0" borderId="0" xfId="0" applyAlignment="1">
      <alignment vertical="center" wrapText="1"/>
    </xf>
    <xf numFmtId="0" fontId="2" fillId="0" borderId="0" xfId="0" applyFont="1" applyAlignment="1">
      <alignment vertical="center" wrapText="1"/>
    </xf>
    <xf numFmtId="0" fontId="2" fillId="0" borderId="0" xfId="0" quotePrefix="1" applyNumberFormat="1" applyFont="1" applyFill="1" applyAlignment="1">
      <alignment vertical="top" wrapText="1"/>
    </xf>
    <xf numFmtId="0" fontId="0" fillId="0" borderId="0" xfId="0" applyFill="1" applyAlignment="1"/>
    <xf numFmtId="49" fontId="2" fillId="0" borderId="0" xfId="22" applyNumberFormat="1" applyFont="1" applyAlignment="1">
      <alignment vertical="center" wrapText="1"/>
    </xf>
    <xf numFmtId="0" fontId="2" fillId="0" borderId="0" xfId="22" applyAlignment="1">
      <alignment vertical="center" wrapText="1"/>
    </xf>
    <xf numFmtId="49" fontId="2" fillId="0" borderId="0" xfId="0" applyNumberFormat="1" applyFont="1" applyAlignment="1">
      <alignment vertical="top" wrapText="1"/>
    </xf>
    <xf numFmtId="0" fontId="0" fillId="0" borderId="0" xfId="0" applyAlignment="1">
      <alignment vertical="top" wrapText="1"/>
    </xf>
    <xf numFmtId="49" fontId="2" fillId="0" borderId="0" xfId="0" applyNumberFormat="1" applyFont="1" applyAlignment="1">
      <alignment vertical="center"/>
    </xf>
    <xf numFmtId="0" fontId="0" fillId="0" borderId="0" xfId="0" applyAlignment="1">
      <alignment vertical="center"/>
    </xf>
    <xf numFmtId="49" fontId="14" fillId="3" borderId="0" xfId="0" applyNumberFormat="1" applyFont="1" applyFill="1" applyAlignment="1">
      <alignment vertical="center" wrapText="1"/>
    </xf>
    <xf numFmtId="0" fontId="2" fillId="0" borderId="0" xfId="22" applyFont="1" applyAlignment="1">
      <alignment vertical="center" wrapText="1"/>
    </xf>
    <xf numFmtId="49" fontId="13" fillId="0" borderId="0" xfId="11" applyNumberFormat="1" applyAlignment="1" applyProtection="1">
      <alignment vertical="center"/>
    </xf>
    <xf numFmtId="0" fontId="13" fillId="0" borderId="0" xfId="11" applyAlignment="1" applyProtection="1">
      <alignment vertical="center"/>
    </xf>
    <xf numFmtId="0" fontId="11" fillId="4" borderId="0" xfId="22" applyNumberFormat="1" applyFont="1" applyFill="1" applyAlignment="1">
      <alignment vertical="center" wrapText="1"/>
    </xf>
    <xf numFmtId="0" fontId="2" fillId="4" borderId="0" xfId="22" applyFill="1" applyAlignment="1">
      <alignment vertical="center"/>
    </xf>
    <xf numFmtId="49" fontId="14" fillId="2" borderId="0" xfId="22" applyNumberFormat="1" applyFont="1" applyFill="1" applyAlignment="1">
      <alignment vertical="center" wrapText="1"/>
    </xf>
    <xf numFmtId="0" fontId="2" fillId="4" borderId="0" xfId="22" applyNumberFormat="1" applyFont="1" applyFill="1" applyAlignment="1">
      <alignment vertical="center" wrapText="1"/>
    </xf>
    <xf numFmtId="0" fontId="2" fillId="0" borderId="0" xfId="22" applyNumberFormat="1" applyFont="1" applyAlignment="1">
      <alignment vertical="center" wrapText="1"/>
    </xf>
    <xf numFmtId="0" fontId="0" fillId="0" borderId="0" xfId="0" applyAlignment="1">
      <alignment vertical="top"/>
    </xf>
    <xf numFmtId="0" fontId="13" fillId="0" borderId="0" xfId="11" applyAlignment="1" applyProtection="1">
      <alignment horizontal="left" vertical="center" wrapText="1"/>
    </xf>
    <xf numFmtId="0" fontId="2" fillId="0" borderId="0" xfId="11" applyFont="1" applyAlignment="1" applyProtection="1">
      <alignment horizontal="left" vertical="center" wrapText="1"/>
    </xf>
    <xf numFmtId="49" fontId="2" fillId="0" borderId="0" xfId="22" quotePrefix="1" applyNumberFormat="1" applyFont="1" applyAlignment="1">
      <alignment vertical="center"/>
    </xf>
    <xf numFmtId="0" fontId="10" fillId="0" borderId="0" xfId="22" applyFont="1" applyAlignment="1">
      <alignment vertical="center"/>
    </xf>
    <xf numFmtId="0" fontId="2" fillId="0" borderId="0" xfId="22" applyFont="1" applyAlignment="1">
      <alignment horizontal="left" vertical="top" wrapText="1"/>
    </xf>
    <xf numFmtId="0" fontId="10" fillId="0" borderId="0" xfId="22" applyFont="1" applyAlignment="1">
      <alignment horizontal="left" vertical="top" wrapText="1"/>
    </xf>
    <xf numFmtId="0" fontId="13" fillId="0" borderId="0" xfId="11" applyFill="1" applyAlignment="1" applyProtection="1">
      <alignment vertical="center" wrapText="1"/>
    </xf>
    <xf numFmtId="49" fontId="10" fillId="0" borderId="0" xfId="22" applyNumberFormat="1" applyFont="1" applyAlignment="1">
      <alignment vertical="center"/>
    </xf>
    <xf numFmtId="49" fontId="11" fillId="0" borderId="0" xfId="0" applyNumberFormat="1" applyFont="1" applyFill="1" applyAlignment="1">
      <alignment vertical="top" wrapText="1"/>
    </xf>
    <xf numFmtId="0" fontId="0" fillId="0" borderId="0" xfId="0" applyFill="1" applyAlignment="1">
      <alignment vertical="top" wrapText="1"/>
    </xf>
    <xf numFmtId="0" fontId="13" fillId="0" borderId="0" xfId="11" applyAlignment="1" applyProtection="1">
      <alignment vertical="center" wrapText="1"/>
    </xf>
    <xf numFmtId="0" fontId="10" fillId="0" borderId="0" xfId="22" applyFont="1" applyFill="1" applyAlignment="1">
      <alignment vertical="center"/>
    </xf>
    <xf numFmtId="49" fontId="2" fillId="0" borderId="0" xfId="0" applyNumberFormat="1" applyFont="1" applyFill="1" applyAlignment="1">
      <alignment vertical="center" wrapText="1"/>
    </xf>
    <xf numFmtId="0" fontId="0" fillId="0" borderId="0" xfId="0" applyFill="1" applyAlignment="1">
      <alignment vertical="center"/>
    </xf>
    <xf numFmtId="49" fontId="11" fillId="4" borderId="0" xfId="22" applyNumberFormat="1" applyFont="1" applyFill="1" applyAlignment="1">
      <alignment vertical="center" wrapText="1"/>
    </xf>
    <xf numFmtId="0" fontId="11" fillId="4" borderId="0" xfId="22" applyFont="1" applyFill="1" applyAlignment="1">
      <alignment vertical="center"/>
    </xf>
    <xf numFmtId="0" fontId="2" fillId="0" borderId="0" xfId="22" quotePrefix="1" applyNumberFormat="1" applyFont="1" applyAlignment="1">
      <alignment vertical="top" wrapText="1"/>
    </xf>
    <xf numFmtId="0" fontId="2" fillId="0" borderId="0" xfId="22" applyAlignment="1"/>
    <xf numFmtId="0" fontId="2" fillId="0" borderId="0" xfId="0" quotePrefix="1" applyNumberFormat="1" applyFont="1" applyAlignment="1">
      <alignment vertical="top" wrapText="1"/>
    </xf>
    <xf numFmtId="0" fontId="0" fillId="0" borderId="0" xfId="0" applyAlignment="1"/>
    <xf numFmtId="49" fontId="2" fillId="0" borderId="0" xfId="0" applyNumberFormat="1" applyFont="1" applyFill="1" applyAlignment="1">
      <alignment vertical="top" wrapText="1"/>
    </xf>
    <xf numFmtId="0" fontId="13" fillId="0" borderId="0" xfId="11" applyNumberFormat="1" applyFill="1" applyAlignment="1" applyProtection="1">
      <alignment vertical="center" wrapText="1"/>
    </xf>
    <xf numFmtId="0" fontId="2" fillId="0" borderId="0" xfId="22" applyFill="1" applyAlignment="1">
      <alignment vertical="center"/>
    </xf>
    <xf numFmtId="0" fontId="13" fillId="0" borderId="0" xfId="11" applyNumberFormat="1" applyAlignment="1" applyProtection="1">
      <alignment vertical="center" wrapText="1"/>
    </xf>
    <xf numFmtId="49" fontId="9" fillId="0" borderId="0" xfId="22" applyNumberFormat="1" applyFont="1" applyAlignment="1">
      <alignment vertical="center" wrapText="1"/>
    </xf>
    <xf numFmtId="49" fontId="21" fillId="0" borderId="0" xfId="22" applyNumberFormat="1" applyFont="1" applyAlignment="1">
      <alignment horizontal="left" vertical="center" wrapText="1"/>
    </xf>
    <xf numFmtId="49" fontId="2" fillId="0" borderId="0" xfId="22" applyNumberFormat="1" applyFont="1" applyFill="1" applyAlignment="1">
      <alignment vertical="center" wrapText="1"/>
    </xf>
    <xf numFmtId="0" fontId="0" fillId="0" borderId="0" xfId="0" applyFill="1" applyAlignment="1">
      <alignment vertical="top"/>
    </xf>
    <xf numFmtId="49" fontId="9" fillId="0" borderId="0" xfId="0" applyNumberFormat="1" applyFont="1" applyAlignment="1">
      <alignment vertical="center" wrapText="1"/>
    </xf>
    <xf numFmtId="0" fontId="2" fillId="0" borderId="0" xfId="0" applyFont="1" applyAlignment="1">
      <alignment vertical="center"/>
    </xf>
    <xf numFmtId="0" fontId="13" fillId="0" borderId="0" xfId="11" quotePrefix="1" applyNumberFormat="1" applyFill="1" applyAlignment="1" applyProtection="1">
      <alignment vertical="center" wrapText="1"/>
    </xf>
    <xf numFmtId="0" fontId="2" fillId="0" borderId="0" xfId="0" applyNumberFormat="1" applyFont="1" applyFill="1" applyAlignment="1">
      <alignment vertical="center" wrapText="1"/>
    </xf>
    <xf numFmtId="0" fontId="21" fillId="0" borderId="0" xfId="22" applyFont="1" applyAlignment="1">
      <alignment vertical="center" wrapText="1"/>
    </xf>
    <xf numFmtId="0" fontId="2" fillId="0" borderId="0" xfId="22" applyFont="1" applyFill="1" applyAlignment="1">
      <alignment vertical="top" wrapText="1"/>
    </xf>
    <xf numFmtId="0" fontId="2" fillId="0" borderId="0" xfId="22"/>
    <xf numFmtId="49" fontId="2" fillId="20" borderId="0" xfId="22" applyNumberFormat="1" applyFont="1" applyFill="1" applyAlignment="1">
      <alignment horizontal="left" vertical="center" wrapText="1"/>
    </xf>
    <xf numFmtId="0" fontId="2" fillId="0" borderId="0" xfId="0" quotePrefix="1" applyNumberFormat="1" applyFont="1" applyFill="1" applyAlignment="1">
      <alignment vertical="center" wrapText="1"/>
    </xf>
    <xf numFmtId="0" fontId="13" fillId="0" borderId="0" xfId="11" applyNumberFormat="1" applyFill="1" applyBorder="1" applyAlignment="1" applyProtection="1">
      <alignment vertical="center" wrapText="1"/>
    </xf>
    <xf numFmtId="0" fontId="2" fillId="0" borderId="0" xfId="0" applyFont="1" applyFill="1" applyAlignment="1">
      <alignment vertical="center" wrapText="1"/>
    </xf>
    <xf numFmtId="0" fontId="13" fillId="0" borderId="0" xfId="11" applyAlignment="1" applyProtection="1"/>
    <xf numFmtId="49" fontId="14" fillId="0" borderId="0" xfId="22" applyNumberFormat="1" applyFont="1" applyFill="1" applyAlignment="1">
      <alignment vertical="center" wrapText="1"/>
    </xf>
    <xf numFmtId="49" fontId="2" fillId="0" borderId="0" xfId="22" quotePrefix="1" applyNumberFormat="1" applyFont="1" applyFill="1" applyAlignment="1">
      <alignment vertical="top" wrapText="1"/>
    </xf>
    <xf numFmtId="0" fontId="2" fillId="0" borderId="0" xfId="22" applyFill="1" applyAlignment="1">
      <alignment wrapText="1"/>
    </xf>
    <xf numFmtId="0" fontId="2" fillId="0" borderId="0" xfId="0" applyFont="1" applyAlignment="1">
      <alignment vertical="top" wrapText="1"/>
    </xf>
    <xf numFmtId="0" fontId="10" fillId="0" borderId="0" xfId="0" applyFont="1" applyAlignment="1">
      <alignment vertical="top" wrapText="1"/>
    </xf>
    <xf numFmtId="49" fontId="70" fillId="0" borderId="0" xfId="0" applyNumberFormat="1" applyFont="1" applyFill="1" applyAlignment="1">
      <alignment vertical="top" wrapText="1"/>
    </xf>
    <xf numFmtId="0" fontId="64" fillId="0" borderId="0" xfId="0" applyFont="1" applyFill="1" applyAlignment="1">
      <alignment vertical="top"/>
    </xf>
    <xf numFmtId="0" fontId="2" fillId="0" borderId="0" xfId="0" applyFont="1" applyFill="1" applyAlignment="1">
      <alignment vertical="center"/>
    </xf>
    <xf numFmtId="49" fontId="2" fillId="0" borderId="0" xfId="0" applyNumberFormat="1" applyFont="1" applyAlignment="1">
      <alignment horizontal="left" vertical="top" wrapText="1"/>
    </xf>
    <xf numFmtId="0" fontId="25" fillId="0" borderId="63" xfId="22" applyFont="1" applyFill="1" applyBorder="1" applyAlignment="1" applyProtection="1">
      <alignment horizontal="right"/>
      <protection locked="0"/>
    </xf>
    <xf numFmtId="0" fontId="25" fillId="0" borderId="64" xfId="22" applyFont="1" applyFill="1" applyBorder="1" applyAlignment="1" applyProtection="1">
      <alignment horizontal="right"/>
      <protection locked="0"/>
    </xf>
    <xf numFmtId="0" fontId="27" fillId="0" borderId="63" xfId="22" applyFont="1" applyFill="1" applyBorder="1" applyAlignment="1" applyProtection="1">
      <alignment horizontal="right"/>
      <protection locked="0"/>
    </xf>
    <xf numFmtId="0" fontId="27" fillId="0" borderId="64" xfId="22" applyFont="1" applyFill="1" applyBorder="1" applyAlignment="1" applyProtection="1">
      <alignment horizontal="right"/>
      <protection locked="0"/>
    </xf>
    <xf numFmtId="0" fontId="6" fillId="3" borderId="0" xfId="0" applyFont="1" applyFill="1" applyBorder="1" applyAlignment="1" applyProtection="1">
      <alignment horizontal="left" vertical="top" wrapText="1"/>
    </xf>
    <xf numFmtId="0" fontId="6" fillId="3" borderId="0" xfId="0" applyFont="1" applyFill="1" applyAlignment="1">
      <alignment horizontal="left" vertical="top" wrapText="1"/>
    </xf>
    <xf numFmtId="0" fontId="3" fillId="0" borderId="61" xfId="22" applyFont="1" applyFill="1" applyBorder="1" applyAlignment="1" applyProtection="1">
      <alignment horizontal="left"/>
      <protection locked="0"/>
    </xf>
    <xf numFmtId="0" fontId="6" fillId="0" borderId="61" xfId="22" applyFont="1" applyBorder="1" applyAlignment="1" applyProtection="1">
      <alignment horizontal="center"/>
      <protection locked="0"/>
    </xf>
    <xf numFmtId="49" fontId="28" fillId="3" borderId="0" xfId="22" applyNumberFormat="1" applyFont="1" applyFill="1" applyBorder="1" applyAlignment="1">
      <alignment horizontal="right" vertical="center"/>
    </xf>
    <xf numFmtId="0" fontId="6" fillId="0" borderId="62" xfId="22" applyFont="1" applyBorder="1" applyAlignment="1" applyProtection="1">
      <alignment horizontal="center"/>
      <protection locked="0"/>
    </xf>
    <xf numFmtId="0" fontId="6" fillId="0" borderId="61" xfId="22" quotePrefix="1" applyFont="1" applyBorder="1" applyAlignment="1" applyProtection="1">
      <alignment horizontal="center"/>
      <protection locked="0"/>
    </xf>
    <xf numFmtId="0" fontId="13" fillId="0" borderId="61" xfId="11" applyBorder="1" applyAlignment="1" applyProtection="1">
      <alignment horizontal="center"/>
      <protection locked="0"/>
    </xf>
    <xf numFmtId="0" fontId="3" fillId="0" borderId="62" xfId="22" applyFont="1" applyFill="1" applyBorder="1" applyAlignment="1" applyProtection="1">
      <alignment horizontal="left"/>
      <protection locked="0"/>
    </xf>
    <xf numFmtId="14" fontId="6" fillId="0" borderId="4" xfId="22" applyNumberFormat="1" applyFont="1" applyBorder="1" applyAlignment="1" applyProtection="1">
      <alignment horizontal="center"/>
      <protection locked="0"/>
    </xf>
    <xf numFmtId="0" fontId="24" fillId="5" borderId="0" xfId="22" applyNumberFormat="1" applyFont="1" applyFill="1" applyAlignment="1" applyProtection="1">
      <alignment horizontal="left" vertical="center" wrapText="1"/>
    </xf>
    <xf numFmtId="0" fontId="25" fillId="7" borderId="65" xfId="22" applyFont="1" applyFill="1" applyBorder="1" applyAlignment="1" applyProtection="1">
      <alignment horizontal="right"/>
      <protection locked="0"/>
    </xf>
    <xf numFmtId="0" fontId="25" fillId="7" borderId="66" xfId="22" applyFont="1" applyFill="1" applyBorder="1" applyAlignment="1" applyProtection="1">
      <alignment horizontal="right"/>
      <protection locked="0"/>
    </xf>
    <xf numFmtId="49" fontId="25" fillId="7" borderId="63" xfId="22" applyNumberFormat="1" applyFont="1" applyFill="1" applyBorder="1" applyAlignment="1" applyProtection="1">
      <alignment horizontal="right" vertical="center"/>
      <protection locked="0"/>
    </xf>
    <xf numFmtId="49" fontId="25" fillId="7" borderId="64" xfId="22" quotePrefix="1" applyNumberFormat="1" applyFont="1" applyFill="1" applyBorder="1" applyAlignment="1" applyProtection="1">
      <alignment horizontal="right" vertical="center"/>
      <protection locked="0"/>
    </xf>
    <xf numFmtId="0" fontId="6" fillId="0" borderId="61" xfId="0" applyNumberFormat="1" applyFont="1" applyFill="1" applyBorder="1" applyAlignment="1" applyProtection="1">
      <alignment horizontal="left"/>
      <protection locked="0"/>
    </xf>
    <xf numFmtId="0" fontId="6" fillId="0" borderId="61" xfId="0" applyNumberFormat="1" applyFont="1" applyBorder="1" applyAlignment="1">
      <alignment horizontal="left"/>
    </xf>
    <xf numFmtId="49" fontId="69" fillId="3" borderId="4" xfId="0" applyNumberFormat="1" applyFont="1" applyFill="1" applyBorder="1" applyAlignment="1"/>
    <xf numFmtId="0" fontId="69" fillId="0" borderId="4" xfId="0" applyFont="1" applyBorder="1" applyAlignment="1"/>
    <xf numFmtId="49" fontId="25" fillId="15" borderId="0" xfId="0" applyNumberFormat="1" applyFont="1" applyFill="1" applyAlignment="1">
      <alignment horizontal="center" vertical="top"/>
    </xf>
    <xf numFmtId="0" fontId="0" fillId="15" borderId="0" xfId="0" applyFill="1" applyAlignment="1">
      <alignment horizontal="center" vertical="top"/>
    </xf>
    <xf numFmtId="0" fontId="14" fillId="0" borderId="35" xfId="22" applyFont="1" applyFill="1" applyBorder="1" applyAlignment="1">
      <alignment horizontal="left" vertical="center"/>
    </xf>
    <xf numFmtId="0" fontId="14" fillId="0" borderId="36" xfId="22" applyFont="1" applyFill="1" applyBorder="1" applyAlignment="1">
      <alignment horizontal="left" vertical="center"/>
    </xf>
    <xf numFmtId="3" fontId="34" fillId="0" borderId="35" xfId="24" applyNumberFormat="1" applyFont="1" applyFill="1" applyBorder="1" applyAlignment="1">
      <alignment horizontal="left"/>
    </xf>
    <xf numFmtId="3" fontId="34" fillId="0" borderId="36" xfId="24" applyNumberFormat="1" applyFont="1" applyFill="1" applyBorder="1" applyAlignment="1">
      <alignment horizontal="left"/>
    </xf>
    <xf numFmtId="0" fontId="14" fillId="0" borderId="35" xfId="22" applyFont="1" applyFill="1" applyBorder="1" applyAlignment="1">
      <alignment vertical="center"/>
    </xf>
    <xf numFmtId="0" fontId="14" fillId="0" borderId="36" xfId="22" applyFont="1" applyFill="1" applyBorder="1" applyAlignment="1">
      <alignment vertical="center"/>
    </xf>
    <xf numFmtId="0" fontId="33" fillId="0" borderId="67" xfId="22" applyFont="1" applyFill="1" applyBorder="1" applyAlignment="1">
      <alignment vertical="center"/>
    </xf>
    <xf numFmtId="0" fontId="33" fillId="0" borderId="53" xfId="22" applyFont="1" applyFill="1" applyBorder="1" applyAlignment="1">
      <alignment vertical="center"/>
    </xf>
    <xf numFmtId="0" fontId="31" fillId="0" borderId="17" xfId="22" applyFont="1" applyFill="1" applyBorder="1" applyAlignment="1">
      <alignment vertical="center"/>
    </xf>
    <xf numFmtId="0" fontId="31" fillId="0" borderId="45" xfId="22" applyFont="1" applyFill="1" applyBorder="1" applyAlignment="1">
      <alignment vertical="center"/>
    </xf>
    <xf numFmtId="0" fontId="33" fillId="0" borderId="17" xfId="22" applyFont="1" applyFill="1" applyBorder="1" applyAlignment="1">
      <alignment vertical="center"/>
    </xf>
    <xf numFmtId="0" fontId="33" fillId="0" borderId="45" xfId="22" applyFont="1" applyFill="1" applyBorder="1" applyAlignment="1">
      <alignment vertical="center"/>
    </xf>
    <xf numFmtId="168" fontId="14" fillId="0" borderId="35" xfId="22" applyNumberFormat="1" applyFont="1" applyFill="1" applyBorder="1" applyAlignment="1">
      <alignment horizontal="left" vertical="center"/>
    </xf>
    <xf numFmtId="168" fontId="14" fillId="0" borderId="36" xfId="22" applyNumberFormat="1" applyFont="1" applyFill="1" applyBorder="1" applyAlignment="1">
      <alignment horizontal="left" vertical="center"/>
    </xf>
    <xf numFmtId="0" fontId="38" fillId="5" borderId="0" xfId="22" applyNumberFormat="1" applyFont="1" applyFill="1" applyAlignment="1" applyProtection="1">
      <alignment horizontal="left" vertical="center"/>
    </xf>
    <xf numFmtId="0" fontId="2" fillId="0" borderId="0" xfId="0" applyFont="1" applyAlignment="1">
      <alignment horizontal="left" wrapText="1"/>
    </xf>
    <xf numFmtId="0" fontId="64" fillId="0" borderId="0" xfId="0" applyFont="1" applyAlignment="1">
      <alignment horizontal="left" wrapText="1"/>
    </xf>
    <xf numFmtId="0" fontId="2" fillId="0" borderId="0" xfId="0" applyFont="1" applyFill="1" applyAlignment="1">
      <alignment horizontal="left" vertical="center" wrapText="1"/>
    </xf>
    <xf numFmtId="0" fontId="11" fillId="0" borderId="0" xfId="0" applyFont="1" applyAlignment="1">
      <alignment horizontal="left" vertical="top" wrapText="1"/>
    </xf>
    <xf numFmtId="0" fontId="2" fillId="0" borderId="0" xfId="0" applyFont="1" applyFill="1" applyAlignment="1">
      <alignment horizontal="left"/>
    </xf>
    <xf numFmtId="0" fontId="11" fillId="0" borderId="0" xfId="0" applyFont="1" applyFill="1" applyAlignment="1">
      <alignment horizontal="left"/>
    </xf>
    <xf numFmtId="0" fontId="2" fillId="0" borderId="0" xfId="0" applyFont="1" applyAlignment="1">
      <alignment horizontal="left" vertical="center" wrapText="1"/>
    </xf>
    <xf numFmtId="0" fontId="0" fillId="0" borderId="0" xfId="0" applyAlignment="1">
      <alignment horizontal="left" vertical="center" wrapText="1"/>
    </xf>
    <xf numFmtId="0" fontId="64" fillId="0" borderId="0" xfId="0" applyFont="1" applyAlignment="1">
      <alignment wrapText="1"/>
    </xf>
    <xf numFmtId="0" fontId="2" fillId="0" borderId="0" xfId="0" applyFont="1" applyAlignment="1">
      <alignment horizontal="left" vertical="top" wrapText="1"/>
    </xf>
    <xf numFmtId="0" fontId="0" fillId="0" borderId="0" xfId="0" applyAlignment="1">
      <alignment horizontal="left" vertical="top" wrapText="1"/>
    </xf>
    <xf numFmtId="0" fontId="11" fillId="0" borderId="0" xfId="0" applyFont="1" applyAlignment="1">
      <alignment horizontal="center"/>
    </xf>
    <xf numFmtId="0" fontId="64" fillId="0" borderId="0" xfId="0" applyFont="1" applyFill="1" applyAlignment="1">
      <alignment vertical="center" wrapText="1"/>
    </xf>
    <xf numFmtId="0" fontId="0" fillId="0" borderId="0" xfId="0" applyFill="1" applyAlignment="1">
      <alignment vertical="center" wrapText="1"/>
    </xf>
    <xf numFmtId="0" fontId="64" fillId="0" borderId="0" xfId="0" applyFont="1" applyFill="1" applyAlignment="1">
      <alignment wrapText="1"/>
    </xf>
    <xf numFmtId="0" fontId="0" fillId="0" borderId="0" xfId="0" applyFill="1" applyAlignment="1">
      <alignment wrapText="1"/>
    </xf>
    <xf numFmtId="0" fontId="11" fillId="0" borderId="15" xfId="0" applyFont="1" applyBorder="1" applyAlignment="1">
      <alignment horizontal="center"/>
    </xf>
    <xf numFmtId="172" fontId="2" fillId="19" borderId="0" xfId="21" applyNumberFormat="1" applyFont="1" applyFill="1" applyAlignment="1">
      <alignment horizontal="right"/>
    </xf>
    <xf numFmtId="0" fontId="66" fillId="17" borderId="0" xfId="0" applyFont="1" applyFill="1" applyAlignment="1">
      <alignment wrapText="1"/>
    </xf>
    <xf numFmtId="0" fontId="14" fillId="17" borderId="0" xfId="0" applyFont="1" applyFill="1" applyAlignment="1">
      <alignment wrapText="1"/>
    </xf>
    <xf numFmtId="0" fontId="0" fillId="0" borderId="0" xfId="0" applyAlignment="1">
      <alignment wrapText="1"/>
    </xf>
    <xf numFmtId="0" fontId="64" fillId="0" borderId="0" xfId="0" applyFont="1" applyAlignment="1">
      <alignment vertical="top" wrapText="1"/>
    </xf>
    <xf numFmtId="3" fontId="64" fillId="19" borderId="0" xfId="0" applyNumberFormat="1" applyFont="1" applyFill="1" applyAlignment="1">
      <alignment horizontal="right"/>
    </xf>
  </cellXfs>
  <cellStyles count="29">
    <cellStyle name="Bad" xfId="1" xr:uid="{00000000-0005-0000-0000-000000000000}"/>
    <cellStyle name="Calculation" xfId="2" xr:uid="{00000000-0005-0000-0000-000001000000}"/>
    <cellStyle name="Check Cell" xfId="3" xr:uid="{00000000-0005-0000-0000-000002000000}"/>
    <cellStyle name="Euro" xfId="4" xr:uid="{00000000-0005-0000-0000-000003000000}"/>
    <cellStyle name="Explanatory Text" xfId="5" xr:uid="{00000000-0005-0000-0000-000004000000}"/>
    <cellStyle name="Good" xfId="6" xr:uid="{00000000-0005-0000-0000-000005000000}"/>
    <cellStyle name="Heading 1" xfId="7" xr:uid="{00000000-0005-0000-0000-000006000000}"/>
    <cellStyle name="Heading 2" xfId="8" xr:uid="{00000000-0005-0000-0000-000007000000}"/>
    <cellStyle name="Heading 3" xfId="9" xr:uid="{00000000-0005-0000-0000-000008000000}"/>
    <cellStyle name="Heading 4" xfId="10" xr:uid="{00000000-0005-0000-0000-000009000000}"/>
    <cellStyle name="Hyperlink" xfId="11" builtinId="8"/>
    <cellStyle name="Input" xfId="12" xr:uid="{00000000-0005-0000-0000-00000B000000}"/>
    <cellStyle name="Komma" xfId="13" builtinId="3"/>
    <cellStyle name="Komma 2" xfId="14" xr:uid="{00000000-0005-0000-0000-00000D000000}"/>
    <cellStyle name="Linked Cell" xfId="15" xr:uid="{00000000-0005-0000-0000-00000E000000}"/>
    <cellStyle name="Neutral" xfId="16" xr:uid="{00000000-0005-0000-0000-00000F000000}"/>
    <cellStyle name="Normal 2" xfId="17" xr:uid="{00000000-0005-0000-0000-000010000000}"/>
    <cellStyle name="Note" xfId="18" xr:uid="{00000000-0005-0000-0000-000011000000}"/>
    <cellStyle name="Output" xfId="19" xr:uid="{00000000-0005-0000-0000-000012000000}"/>
    <cellStyle name="Procent" xfId="20" builtinId="5"/>
    <cellStyle name="Procent 2" xfId="21" xr:uid="{00000000-0005-0000-0000-000014000000}"/>
    <cellStyle name="Standaard" xfId="0" builtinId="0"/>
    <cellStyle name="Standaard 2" xfId="22" xr:uid="{00000000-0005-0000-0000-000016000000}"/>
    <cellStyle name="Standaard_3.Toelichting" xfId="23" xr:uid="{00000000-0005-0000-0000-000017000000}"/>
    <cellStyle name="Standaard_Blad1" xfId="24" xr:uid="{00000000-0005-0000-0000-000018000000}"/>
    <cellStyle name="Standaard2" xfId="25" xr:uid="{00000000-0005-0000-0000-000019000000}"/>
    <cellStyle name="Title" xfId="26" xr:uid="{00000000-0005-0000-0000-00001A000000}"/>
    <cellStyle name="Total" xfId="27" xr:uid="{00000000-0005-0000-0000-00001B000000}"/>
    <cellStyle name="Warning Text" xfId="28" xr:uid="{00000000-0005-0000-0000-00001C000000}"/>
  </cellStyles>
  <dxfs count="4">
    <dxf>
      <fill>
        <patternFill>
          <bgColor rgb="FFFFFF00"/>
        </patternFill>
      </fill>
    </dxf>
    <dxf>
      <font>
        <color rgb="FFFF0000"/>
      </font>
    </dxf>
    <dxf>
      <font>
        <color rgb="FFFF0000"/>
      </font>
    </dxf>
    <dxf>
      <font>
        <b/>
        <i val="0"/>
        <condense val="0"/>
        <extend val="0"/>
        <color indexed="1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1552575</xdr:colOff>
      <xdr:row>4</xdr:row>
      <xdr:rowOff>104775</xdr:rowOff>
    </xdr:to>
    <xdr:pic>
      <xdr:nvPicPr>
        <xdr:cNvPr id="1061" name="Afbeelding 2">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redo@cbs.nl" TargetMode="External"/><Relationship Id="rId1" Type="http://schemas.openxmlformats.org/officeDocument/2006/relationships/hyperlink" Target="http://www.cbs.nl/kred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2" Type="http://schemas.openxmlformats.org/officeDocument/2006/relationships/hyperlink" Target="https://antwoord.cbs.nl/" TargetMode="External"/><Relationship Id="rId1" Type="http://schemas.openxmlformats.org/officeDocument/2006/relationships/hyperlink" Target="http://www.cbs.nl/kredo"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rijksoverheid.nl/documenten/richtlijnen/2016/06/01/beslisboom-economische-categorieen-lasten" TargetMode="External"/><Relationship Id="rId13" Type="http://schemas.openxmlformats.org/officeDocument/2006/relationships/hyperlink" Target="https://www.commissiebbv.nl/cms/view/57979431/onderwerpen" TargetMode="External"/><Relationship Id="rId18" Type="http://schemas.openxmlformats.org/officeDocument/2006/relationships/hyperlink" Target="https://open-pilot.overheid.nl/Details/ronl-5e6dcbef-bbe5-4f16-bd65-936a321efa06/1" TargetMode="External"/><Relationship Id="rId3" Type="http://schemas.openxmlformats.org/officeDocument/2006/relationships/hyperlink" Target="http://www.commissiebbv.nl/thema/vernieuwing-bbv/" TargetMode="External"/><Relationship Id="rId7" Type="http://schemas.openxmlformats.org/officeDocument/2006/relationships/hyperlink" Target="https://www.rijksoverheid.nl/documenten/richtlijnen/2016/06/01/beslisboom-economische-categorieen-lasten" TargetMode="External"/><Relationship Id="rId12"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7" Type="http://schemas.openxmlformats.org/officeDocument/2006/relationships/hyperlink" Target="https://open-pilot.overheid.nl/Details/ronl-5e6dcbef-bbe5-4f16-bd65-936a321efa06/1" TargetMode="External"/><Relationship Id="rId2" Type="http://schemas.openxmlformats.org/officeDocument/2006/relationships/hyperlink" Target="http://www.commissiebbv.nl/thema/vernieuwing-bbv/" TargetMode="External"/><Relationship Id="rId16" Type="http://schemas.openxmlformats.org/officeDocument/2006/relationships/hyperlink" Target="https://www.findo.nl/" TargetMode="External"/><Relationship Id="rId1" Type="http://schemas.openxmlformats.org/officeDocument/2006/relationships/hyperlink" Target="https://www.rijksoverheid.nl/documenten/richtlijnen/2016/02/22/iv3-informatievoorschrift-2017-provincies" TargetMode="External"/><Relationship Id="rId6" Type="http://schemas.openxmlformats.org/officeDocument/2006/relationships/hyperlink" Target="http://www.commissiebbv.nl/thema/vernieuwing-bbv/" TargetMode="External"/><Relationship Id="rId11" Type="http://schemas.openxmlformats.org/officeDocument/2006/relationships/hyperlink" Target="https://www.cbs.nl/nl-nl/deelnemers-enquetes/deelnemers-enquetes/decentrale-overheden/kredo-overheden/gemeenten-en-gemeenschappelijke-regelingen/trefwoordenlijst" TargetMode="External"/><Relationship Id="rId5" Type="http://schemas.openxmlformats.org/officeDocument/2006/relationships/hyperlink" Target="https://www.rijksoverheid.nl/documenten/richtlijnen/2016/02/22/iv3-informatievoorschrift-2017-provincies" TargetMode="External"/><Relationship Id="rId1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0" Type="http://schemas.openxmlformats.org/officeDocument/2006/relationships/hyperlink" Target="http://www.cbs.nl/kredo" TargetMode="External"/><Relationship Id="rId19" Type="http://schemas.openxmlformats.org/officeDocument/2006/relationships/printerSettings" Target="../printerSettings/printerSettings3.bin"/><Relationship Id="rId4" Type="http://schemas.openxmlformats.org/officeDocument/2006/relationships/hyperlink" Target="https://www.rijksoverheid.nl/onderwerpen/financien-gemeenten-en-provincies/inhoud/uitwisseling-financiele-gegevens-met-sisa-en-iv3/single-information-single-audit-sisa" TargetMode="External"/><Relationship Id="rId9" Type="http://schemas.openxmlformats.org/officeDocument/2006/relationships/hyperlink" Target="https://www.cbs.nl/nl-nl/onze-diensten/open-data/iv3" TargetMode="External"/><Relationship Id="rId14" Type="http://schemas.openxmlformats.org/officeDocument/2006/relationships/hyperlink" Target="https://vraagbaakiv3provincies.n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concernp&amp;c@prvlimburg.n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F27"/>
  <sheetViews>
    <sheetView showGridLines="0" zoomScaleNormal="100" zoomScaleSheetLayoutView="100" workbookViewId="0"/>
  </sheetViews>
  <sheetFormatPr defaultRowHeight="12.75" x14ac:dyDescent="0.2"/>
  <cols>
    <col min="1" max="1" width="9.7109375" style="4" customWidth="1"/>
    <col min="2" max="2" width="86.7109375" style="4" customWidth="1"/>
    <col min="3" max="3" width="74" style="4" bestFit="1" customWidth="1"/>
    <col min="4" max="16384" width="9.140625" style="4"/>
  </cols>
  <sheetData>
    <row r="2" spans="1:6" ht="16.5" x14ac:dyDescent="0.25">
      <c r="A2" s="1"/>
      <c r="B2" s="319"/>
      <c r="C2" s="2"/>
      <c r="D2" s="3"/>
      <c r="E2" s="3"/>
    </row>
    <row r="3" spans="1:6" x14ac:dyDescent="0.2">
      <c r="A3" s="1"/>
      <c r="B3" s="318"/>
      <c r="C3" s="3"/>
      <c r="D3" s="3"/>
      <c r="E3" s="3"/>
      <c r="F3" s="3"/>
    </row>
    <row r="4" spans="1:6" x14ac:dyDescent="0.2">
      <c r="A4" s="1"/>
      <c r="B4" s="5"/>
    </row>
    <row r="6" spans="1:6" ht="24" customHeight="1" x14ac:dyDescent="0.2">
      <c r="A6" s="6" t="s">
        <v>0</v>
      </c>
      <c r="B6" s="7" t="s">
        <v>1</v>
      </c>
    </row>
    <row r="7" spans="1:6" ht="14.25" customHeight="1" x14ac:dyDescent="0.2"/>
    <row r="8" spans="1:6" ht="13.5" customHeight="1" x14ac:dyDescent="0.2">
      <c r="B8" s="397" t="s">
        <v>760</v>
      </c>
    </row>
    <row r="9" spans="1:6" ht="22.5" customHeight="1" x14ac:dyDescent="0.2">
      <c r="B9" s="8"/>
    </row>
    <row r="10" spans="1:6" x14ac:dyDescent="0.2">
      <c r="A10" s="9"/>
      <c r="B10" s="10" t="s">
        <v>2</v>
      </c>
    </row>
    <row r="11" spans="1:6" ht="14.25" customHeight="1" x14ac:dyDescent="0.2">
      <c r="A11" s="9"/>
      <c r="B11" s="10"/>
    </row>
    <row r="12" spans="1:6" ht="84.75" customHeight="1" x14ac:dyDescent="0.2">
      <c r="A12" s="9"/>
      <c r="B12" s="11" t="s">
        <v>693</v>
      </c>
      <c r="C12" s="4" t="s">
        <v>3</v>
      </c>
    </row>
    <row r="13" spans="1:6" ht="46.5" customHeight="1" x14ac:dyDescent="0.2">
      <c r="A13" s="9"/>
      <c r="B13" s="413" t="s">
        <v>764</v>
      </c>
    </row>
    <row r="14" spans="1:6" ht="99" customHeight="1" x14ac:dyDescent="0.2">
      <c r="A14" s="9"/>
      <c r="B14" s="357" t="s">
        <v>694</v>
      </c>
    </row>
    <row r="15" spans="1:6" ht="53.25" customHeight="1" x14ac:dyDescent="0.2">
      <c r="B15" s="259" t="s">
        <v>695</v>
      </c>
    </row>
    <row r="16" spans="1:6" ht="24.75" customHeight="1" x14ac:dyDescent="0.2">
      <c r="A16" s="9"/>
      <c r="B16" s="391" t="s">
        <v>4</v>
      </c>
    </row>
    <row r="17" spans="1:2" x14ac:dyDescent="0.2">
      <c r="A17" s="9"/>
      <c r="B17" s="12" t="s">
        <v>5</v>
      </c>
    </row>
    <row r="18" spans="1:2" x14ac:dyDescent="0.2">
      <c r="A18" s="9"/>
      <c r="B18" s="12" t="s">
        <v>6</v>
      </c>
    </row>
    <row r="19" spans="1:2" x14ac:dyDescent="0.2">
      <c r="A19" s="9"/>
      <c r="B19" s="12" t="s">
        <v>7</v>
      </c>
    </row>
    <row r="20" spans="1:2" x14ac:dyDescent="0.2">
      <c r="A20" s="9"/>
      <c r="B20" s="13" t="s">
        <v>8</v>
      </c>
    </row>
    <row r="21" spans="1:2" x14ac:dyDescent="0.2">
      <c r="A21" s="9"/>
      <c r="B21" s="13" t="s">
        <v>9</v>
      </c>
    </row>
    <row r="22" spans="1:2" ht="15" customHeight="1" x14ac:dyDescent="0.2">
      <c r="B22" s="13"/>
    </row>
    <row r="23" spans="1:2" ht="15" customHeight="1" x14ac:dyDescent="0.2">
      <c r="B23" s="10" t="s">
        <v>10</v>
      </c>
    </row>
    <row r="24" spans="1:2" ht="15" customHeight="1" x14ac:dyDescent="0.2">
      <c r="B24" s="10"/>
    </row>
    <row r="25" spans="1:2" x14ac:dyDescent="0.2">
      <c r="B25" s="10"/>
    </row>
    <row r="26" spans="1:2" x14ac:dyDescent="0.2">
      <c r="B26" s="411" t="s">
        <v>741</v>
      </c>
    </row>
    <row r="27" spans="1:2" x14ac:dyDescent="0.2">
      <c r="B27" s="10" t="s">
        <v>11</v>
      </c>
    </row>
  </sheetData>
  <hyperlinks>
    <hyperlink ref="B20" r:id="rId1" xr:uid="{00000000-0004-0000-0000-000000000000}"/>
    <hyperlink ref="B21" r:id="rId2" xr:uid="{00000000-0004-0000-0000-000001000000}"/>
  </hyperlinks>
  <pageMargins left="0.75" right="0.75" top="0.73" bottom="0.56000000000000005" header="0.5" footer="0.5"/>
  <pageSetup paperSize="9" scale="86"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61"/>
  <sheetViews>
    <sheetView showGridLines="0" zoomScale="90" zoomScaleNormal="90" workbookViewId="0">
      <selection activeCell="A43" sqref="A43:A46"/>
    </sheetView>
  </sheetViews>
  <sheetFormatPr defaultRowHeight="12.75" x14ac:dyDescent="0.25"/>
  <cols>
    <col min="1" max="1" width="96.28515625" style="25" customWidth="1"/>
    <col min="2" max="2" width="15.7109375" style="15" customWidth="1"/>
    <col min="3" max="16384" width="9.140625" style="15"/>
  </cols>
  <sheetData>
    <row r="1" spans="1:2" ht="15" x14ac:dyDescent="0.25">
      <c r="A1" s="14" t="s">
        <v>12</v>
      </c>
    </row>
    <row r="3" spans="1:2" ht="25.5" customHeight="1" x14ac:dyDescent="0.25">
      <c r="A3" s="260" t="s">
        <v>698</v>
      </c>
      <c r="B3" s="261"/>
    </row>
    <row r="4" spans="1:2" ht="15" customHeight="1" x14ac:dyDescent="0.25">
      <c r="A4" s="262" t="s">
        <v>696</v>
      </c>
      <c r="B4" s="263"/>
    </row>
    <row r="5" spans="1:2" ht="15" customHeight="1" x14ac:dyDescent="0.25">
      <c r="A5" s="262" t="s">
        <v>697</v>
      </c>
      <c r="B5" s="374"/>
    </row>
    <row r="6" spans="1:2" ht="15" x14ac:dyDescent="0.25">
      <c r="A6" s="262" t="s">
        <v>536</v>
      </c>
      <c r="B6" s="263"/>
    </row>
    <row r="7" spans="1:2" ht="15" x14ac:dyDescent="0.25">
      <c r="A7" s="262" t="s">
        <v>537</v>
      </c>
      <c r="B7" s="263"/>
    </row>
    <row r="8" spans="1:2" x14ac:dyDescent="0.2">
      <c r="A8" s="257"/>
    </row>
    <row r="9" spans="1:2" ht="46.5" customHeight="1" x14ac:dyDescent="0.2">
      <c r="A9" s="354" t="s">
        <v>642</v>
      </c>
    </row>
    <row r="10" spans="1:2" ht="7.5" customHeight="1" x14ac:dyDescent="0.2">
      <c r="A10" s="354"/>
    </row>
    <row r="11" spans="1:2" ht="26.25" customHeight="1" x14ac:dyDescent="0.25">
      <c r="A11" s="355" t="s">
        <v>755</v>
      </c>
      <c r="B11" s="263"/>
    </row>
    <row r="12" spans="1:2" x14ac:dyDescent="0.2">
      <c r="A12" s="17" t="s">
        <v>756</v>
      </c>
    </row>
    <row r="13" spans="1:2" ht="9" customHeight="1" x14ac:dyDescent="0.2">
      <c r="A13" s="17"/>
    </row>
    <row r="14" spans="1:2" ht="45" customHeight="1" x14ac:dyDescent="0.25">
      <c r="A14" s="18" t="s">
        <v>700</v>
      </c>
    </row>
    <row r="15" spans="1:2" ht="8.25" customHeight="1" x14ac:dyDescent="0.25">
      <c r="A15" s="19"/>
    </row>
    <row r="16" spans="1:2" ht="26.25" customHeight="1" x14ac:dyDescent="0.25">
      <c r="A16" s="265" t="s">
        <v>13</v>
      </c>
    </row>
    <row r="17" spans="1:2" ht="45" customHeight="1" x14ac:dyDescent="0.25">
      <c r="A17" s="264" t="s">
        <v>538</v>
      </c>
      <c r="B17" s="261"/>
    </row>
    <row r="18" spans="1:2" ht="7.5" customHeight="1" x14ac:dyDescent="0.25">
      <c r="A18" s="20"/>
    </row>
    <row r="19" spans="1:2" ht="54" customHeight="1" x14ac:dyDescent="0.25">
      <c r="A19" s="266" t="s">
        <v>699</v>
      </c>
    </row>
    <row r="20" spans="1:2" ht="7.5" customHeight="1" x14ac:dyDescent="0.25">
      <c r="A20" s="266"/>
    </row>
    <row r="21" spans="1:2" ht="17.25" customHeight="1" x14ac:dyDescent="0.2">
      <c r="A21" s="21" t="s">
        <v>15</v>
      </c>
    </row>
    <row r="22" spans="1:2" ht="19.5" customHeight="1" x14ac:dyDescent="0.2">
      <c r="A22" s="21"/>
    </row>
    <row r="23" spans="1:2" ht="15" x14ac:dyDescent="0.25">
      <c r="A23" s="14" t="s">
        <v>16</v>
      </c>
    </row>
    <row r="24" spans="1:2" ht="7.5" customHeight="1" x14ac:dyDescent="0.2">
      <c r="A24" s="22"/>
    </row>
    <row r="25" spans="1:2" ht="12.75" customHeight="1" x14ac:dyDescent="0.2">
      <c r="A25" s="16" t="s">
        <v>17</v>
      </c>
    </row>
    <row r="26" spans="1:2" ht="6.75" customHeight="1" x14ac:dyDescent="0.2">
      <c r="A26" s="16"/>
    </row>
    <row r="27" spans="1:2" ht="5.25" customHeight="1" x14ac:dyDescent="0.2">
      <c r="A27" s="16"/>
    </row>
    <row r="28" spans="1:2" x14ac:dyDescent="0.25">
      <c r="A28" s="23" t="s">
        <v>761</v>
      </c>
    </row>
    <row r="29" spans="1:2" x14ac:dyDescent="0.25">
      <c r="A29" s="23" t="s">
        <v>762</v>
      </c>
    </row>
    <row r="30" spans="1:2" x14ac:dyDescent="0.25">
      <c r="A30" s="23" t="s">
        <v>763</v>
      </c>
    </row>
    <row r="31" spans="1:2" x14ac:dyDescent="0.2">
      <c r="A31" s="24" t="s">
        <v>667</v>
      </c>
    </row>
    <row r="32" spans="1:2" ht="8.25" customHeight="1" x14ac:dyDescent="0.2">
      <c r="A32" s="24"/>
    </row>
    <row r="33" spans="1:1" ht="13.5" customHeight="1" x14ac:dyDescent="0.25">
      <c r="A33" s="15" t="s">
        <v>18</v>
      </c>
    </row>
    <row r="34" spans="1:1" ht="13.5" customHeight="1" x14ac:dyDescent="0.25">
      <c r="A34" s="15" t="s">
        <v>19</v>
      </c>
    </row>
    <row r="35" spans="1:1" ht="13.5" customHeight="1" x14ac:dyDescent="0.25">
      <c r="A35" s="25" t="s">
        <v>765</v>
      </c>
    </row>
    <row r="36" spans="1:1" s="335" customFormat="1" ht="13.5" customHeight="1" x14ac:dyDescent="0.25">
      <c r="A36" s="40" t="s">
        <v>539</v>
      </c>
    </row>
    <row r="37" spans="1:1" ht="13.5" customHeight="1" x14ac:dyDescent="0.25">
      <c r="A37" s="25" t="s">
        <v>20</v>
      </c>
    </row>
    <row r="38" spans="1:1" ht="13.5" customHeight="1" x14ac:dyDescent="0.25">
      <c r="A38" s="25" t="s">
        <v>21</v>
      </c>
    </row>
    <row r="39" spans="1:1" ht="12.75" customHeight="1" x14ac:dyDescent="0.25">
      <c r="A39" s="25" t="s">
        <v>22</v>
      </c>
    </row>
    <row r="40" spans="1:1" x14ac:dyDescent="0.25">
      <c r="A40" s="25" t="s">
        <v>22</v>
      </c>
    </row>
    <row r="41" spans="1:1" ht="53.25" customHeight="1" x14ac:dyDescent="0.25">
      <c r="A41" s="15"/>
    </row>
    <row r="42" spans="1:1" s="27" customFormat="1" x14ac:dyDescent="0.2">
      <c r="A42" s="26"/>
    </row>
    <row r="43" spans="1:1" ht="25.5" customHeight="1" x14ac:dyDescent="0.25">
      <c r="A43" s="15"/>
    </row>
    <row r="44" spans="1:1" s="27" customFormat="1" x14ac:dyDescent="0.2">
      <c r="A44" s="26"/>
    </row>
    <row r="45" spans="1:1" x14ac:dyDescent="0.25">
      <c r="A45" s="15"/>
    </row>
    <row r="46" spans="1:1" s="27" customFormat="1" x14ac:dyDescent="0.25"/>
    <row r="47" spans="1:1" x14ac:dyDescent="0.2">
      <c r="A47" s="26"/>
    </row>
    <row r="48" spans="1:1" x14ac:dyDescent="0.2">
      <c r="A48" s="26"/>
    </row>
    <row r="49" spans="1:1" x14ac:dyDescent="0.2">
      <c r="A49" s="26"/>
    </row>
    <row r="56" spans="1:1" x14ac:dyDescent="0.2">
      <c r="A56" s="26"/>
    </row>
    <row r="57" spans="1:1" x14ac:dyDescent="0.2">
      <c r="A57" s="28"/>
    </row>
    <row r="58" spans="1:1" x14ac:dyDescent="0.25">
      <c r="A58" s="29"/>
    </row>
    <row r="61" spans="1:1" x14ac:dyDescent="0.25">
      <c r="A61" s="30"/>
    </row>
  </sheetData>
  <hyperlinks>
    <hyperlink ref="A21" r:id="rId1" xr:uid="{00000000-0004-0000-0100-000000000000}"/>
    <hyperlink ref="A12" r:id="rId2" xr:uid="{00000000-0004-0000-0100-000001000000}"/>
    <hyperlink ref="A17" r:id="rId3" xr:uid="{00000000-0004-0000-0100-000002000000}"/>
  </hyperlinks>
  <pageMargins left="0.75" right="0.75" top="1" bottom="1" header="0.5" footer="0.5"/>
  <pageSetup paperSize="9"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IV342"/>
  <sheetViews>
    <sheetView showGridLines="0" zoomScaleNormal="100" zoomScaleSheetLayoutView="100" workbookViewId="0">
      <selection activeCell="J98" sqref="J98"/>
    </sheetView>
  </sheetViews>
  <sheetFormatPr defaultRowHeight="8.25" x14ac:dyDescent="0.25"/>
  <cols>
    <col min="1" max="1" width="1.28515625" style="52" customWidth="1"/>
    <col min="2" max="2" width="30.7109375" style="31" customWidth="1"/>
    <col min="3" max="3" width="34.7109375" style="31" customWidth="1"/>
    <col min="4" max="4" width="33.85546875" style="31" customWidth="1"/>
    <col min="5" max="16384" width="9.140625" style="31"/>
  </cols>
  <sheetData>
    <row r="1" spans="1:9" ht="15" customHeight="1" x14ac:dyDescent="0.25">
      <c r="A1" s="418" t="s">
        <v>23</v>
      </c>
      <c r="B1" s="419"/>
      <c r="C1" s="419"/>
      <c r="D1" s="419"/>
    </row>
    <row r="2" spans="1:9" ht="7.5" customHeight="1" x14ac:dyDescent="0.25">
      <c r="A2" s="466"/>
      <c r="B2" s="419"/>
      <c r="C2" s="419"/>
      <c r="D2" s="419"/>
    </row>
    <row r="3" spans="1:9" ht="47.25" customHeight="1" x14ac:dyDescent="0.25">
      <c r="A3" s="426" t="s">
        <v>703</v>
      </c>
      <c r="B3" s="427"/>
      <c r="C3" s="427"/>
      <c r="D3" s="427"/>
    </row>
    <row r="4" spans="1:9" ht="7.5" customHeight="1" x14ac:dyDescent="0.25">
      <c r="A4" s="25"/>
      <c r="B4" s="32"/>
      <c r="C4" s="32"/>
      <c r="D4" s="32"/>
    </row>
    <row r="5" spans="1:9" ht="25.5" customHeight="1" x14ac:dyDescent="0.25">
      <c r="A5" s="33" t="s">
        <v>24</v>
      </c>
      <c r="B5" s="433" t="s">
        <v>25</v>
      </c>
      <c r="C5" s="433"/>
      <c r="D5" s="433"/>
      <c r="F5" s="440"/>
      <c r="G5" s="427"/>
      <c r="H5" s="427"/>
      <c r="I5" s="427"/>
    </row>
    <row r="6" spans="1:9" ht="38.25" customHeight="1" x14ac:dyDescent="0.25">
      <c r="A6" s="33" t="s">
        <v>24</v>
      </c>
      <c r="B6" s="433" t="s">
        <v>26</v>
      </c>
      <c r="C6" s="427"/>
      <c r="D6" s="427"/>
    </row>
    <row r="7" spans="1:9" ht="25.5" customHeight="1" x14ac:dyDescent="0.25">
      <c r="A7" s="33" t="s">
        <v>24</v>
      </c>
      <c r="B7" s="433" t="s">
        <v>27</v>
      </c>
      <c r="C7" s="427"/>
      <c r="D7" s="427"/>
    </row>
    <row r="8" spans="1:9" ht="7.5" customHeight="1" x14ac:dyDescent="0.25">
      <c r="A8" s="33"/>
      <c r="B8" s="34"/>
      <c r="C8" s="32"/>
      <c r="D8" s="32"/>
    </row>
    <row r="9" spans="1:9" ht="25.5" customHeight="1" x14ac:dyDescent="0.2">
      <c r="A9" s="483" t="s">
        <v>664</v>
      </c>
      <c r="B9" s="484"/>
      <c r="C9" s="484"/>
      <c r="D9" s="484"/>
    </row>
    <row r="10" spans="1:9" ht="7.5" customHeight="1" x14ac:dyDescent="0.2">
      <c r="A10" s="35"/>
      <c r="B10" s="36"/>
      <c r="C10" s="36"/>
      <c r="D10" s="36"/>
    </row>
    <row r="11" spans="1:9" ht="38.25" customHeight="1" x14ac:dyDescent="0.25">
      <c r="A11" s="440" t="s">
        <v>28</v>
      </c>
      <c r="B11" s="427"/>
      <c r="C11" s="427"/>
      <c r="D11" s="427"/>
    </row>
    <row r="12" spans="1:9" ht="12.75" x14ac:dyDescent="0.25">
      <c r="A12" s="440" t="s">
        <v>704</v>
      </c>
      <c r="B12" s="427"/>
      <c r="C12" s="427"/>
      <c r="D12" s="427"/>
    </row>
    <row r="13" spans="1:9" ht="7.5" customHeight="1" x14ac:dyDescent="0.25">
      <c r="A13" s="440"/>
      <c r="B13" s="419"/>
      <c r="C13" s="419"/>
      <c r="D13" s="419"/>
    </row>
    <row r="14" spans="1:9" s="15" customFormat="1" ht="25.5" customHeight="1" x14ac:dyDescent="0.25">
      <c r="A14" s="426" t="s">
        <v>705</v>
      </c>
      <c r="B14" s="419"/>
      <c r="C14" s="419"/>
      <c r="D14" s="419"/>
    </row>
    <row r="15" spans="1:9" s="15" customFormat="1" ht="12.75" x14ac:dyDescent="0.25">
      <c r="A15" s="33" t="s">
        <v>24</v>
      </c>
      <c r="B15" s="433" t="s">
        <v>29</v>
      </c>
      <c r="C15" s="433"/>
      <c r="D15" s="433"/>
    </row>
    <row r="16" spans="1:9" ht="12.75" x14ac:dyDescent="0.25">
      <c r="A16" s="33" t="s">
        <v>24</v>
      </c>
      <c r="B16" s="433" t="s">
        <v>30</v>
      </c>
      <c r="C16" s="433"/>
      <c r="D16" s="433"/>
    </row>
    <row r="17" spans="1:4" ht="12.75" x14ac:dyDescent="0.25">
      <c r="A17" s="33" t="s">
        <v>24</v>
      </c>
      <c r="B17" s="433" t="s">
        <v>31</v>
      </c>
      <c r="C17" s="433"/>
      <c r="D17" s="433"/>
    </row>
    <row r="18" spans="1:4" ht="7.5" customHeight="1" x14ac:dyDescent="0.25">
      <c r="A18" s="33"/>
      <c r="B18" s="34"/>
      <c r="C18" s="34"/>
      <c r="D18" s="34"/>
    </row>
    <row r="19" spans="1:4" ht="25.5" customHeight="1" x14ac:dyDescent="0.25">
      <c r="A19" s="440" t="s">
        <v>706</v>
      </c>
      <c r="B19" s="419"/>
      <c r="C19" s="419"/>
      <c r="D19" s="419"/>
    </row>
    <row r="20" spans="1:4" ht="7.5" customHeight="1" x14ac:dyDescent="0.25">
      <c r="A20" s="466"/>
      <c r="B20" s="419"/>
      <c r="C20" s="419"/>
      <c r="D20" s="419"/>
    </row>
    <row r="21" spans="1:4" ht="25.5" customHeight="1" x14ac:dyDescent="0.25">
      <c r="A21" s="440" t="s">
        <v>758</v>
      </c>
      <c r="B21" s="419"/>
      <c r="C21" s="419"/>
      <c r="D21" s="419"/>
    </row>
    <row r="22" spans="1:4" ht="7.5" customHeight="1" x14ac:dyDescent="0.25">
      <c r="A22" s="37"/>
      <c r="B22" s="38"/>
      <c r="C22" s="38"/>
      <c r="D22" s="38"/>
    </row>
    <row r="23" spans="1:4" ht="25.5" customHeight="1" x14ac:dyDescent="0.25">
      <c r="A23" s="426" t="s">
        <v>32</v>
      </c>
      <c r="B23" s="419"/>
      <c r="C23" s="419"/>
      <c r="D23" s="419"/>
    </row>
    <row r="24" spans="1:4" ht="7.5" customHeight="1" x14ac:dyDescent="0.25">
      <c r="A24" s="466"/>
      <c r="B24" s="419"/>
      <c r="C24" s="419"/>
      <c r="D24" s="419"/>
    </row>
    <row r="25" spans="1:4" ht="12.75" customHeight="1" x14ac:dyDescent="0.25">
      <c r="A25" s="477" t="s">
        <v>643</v>
      </c>
      <c r="B25" s="477"/>
      <c r="C25" s="344" t="s">
        <v>15</v>
      </c>
      <c r="D25" s="345"/>
    </row>
    <row r="26" spans="1:4" ht="9.75" customHeight="1" x14ac:dyDescent="0.25">
      <c r="A26" s="426"/>
      <c r="B26" s="419"/>
      <c r="C26" s="419"/>
      <c r="D26" s="419"/>
    </row>
    <row r="27" spans="1:4" s="39" customFormat="1" ht="15" customHeight="1" x14ac:dyDescent="0.25">
      <c r="A27" s="418" t="s">
        <v>33</v>
      </c>
      <c r="B27" s="419"/>
      <c r="C27" s="419"/>
      <c r="D27" s="419"/>
    </row>
    <row r="28" spans="1:4" s="39" customFormat="1" ht="7.5" customHeight="1" x14ac:dyDescent="0.25">
      <c r="A28" s="482"/>
      <c r="B28" s="419"/>
      <c r="C28" s="419"/>
      <c r="D28" s="419"/>
    </row>
    <row r="29" spans="1:4" s="39" customFormat="1" ht="63.75" customHeight="1" x14ac:dyDescent="0.25">
      <c r="A29" s="468" t="s">
        <v>707</v>
      </c>
      <c r="B29" s="419"/>
      <c r="C29" s="419"/>
      <c r="D29" s="419"/>
    </row>
    <row r="30" spans="1:4" s="39" customFormat="1" ht="9.75" customHeight="1" x14ac:dyDescent="0.25">
      <c r="A30" s="468"/>
      <c r="B30" s="419"/>
      <c r="C30" s="419"/>
      <c r="D30" s="419"/>
    </row>
    <row r="31" spans="1:4" s="39" customFormat="1" ht="19.5" customHeight="1" x14ac:dyDescent="0.25">
      <c r="A31" s="432" t="s">
        <v>678</v>
      </c>
      <c r="B31" s="431"/>
      <c r="C31" s="431"/>
      <c r="D31" s="431"/>
    </row>
    <row r="32" spans="1:4" s="39" customFormat="1" ht="4.5" customHeight="1" x14ac:dyDescent="0.25">
      <c r="A32" s="371"/>
      <c r="B32" s="368"/>
      <c r="C32" s="368"/>
      <c r="D32" s="368"/>
    </row>
    <row r="33" spans="1:4" s="39" customFormat="1" ht="15" x14ac:dyDescent="0.25">
      <c r="A33" s="421" t="s">
        <v>679</v>
      </c>
      <c r="B33" s="431"/>
      <c r="C33" s="431"/>
      <c r="D33" s="431"/>
    </row>
    <row r="34" spans="1:4" s="39" customFormat="1" ht="15" x14ac:dyDescent="0.25">
      <c r="A34" s="383" t="s">
        <v>24</v>
      </c>
      <c r="B34" s="478" t="s">
        <v>680</v>
      </c>
      <c r="C34" s="431"/>
      <c r="D34" s="431"/>
    </row>
    <row r="35" spans="1:4" s="39" customFormat="1" ht="12.75" customHeight="1" x14ac:dyDescent="0.25">
      <c r="A35" s="383"/>
      <c r="B35" s="472" t="s">
        <v>744</v>
      </c>
      <c r="C35" s="435"/>
      <c r="D35" s="435"/>
    </row>
    <row r="36" spans="1:4" s="39" customFormat="1" ht="15" x14ac:dyDescent="0.25">
      <c r="A36" s="383" t="s">
        <v>24</v>
      </c>
      <c r="B36" s="478" t="s">
        <v>680</v>
      </c>
      <c r="C36" s="431"/>
      <c r="D36" s="431"/>
    </row>
    <row r="37" spans="1:4" s="39" customFormat="1" ht="15" x14ac:dyDescent="0.25">
      <c r="A37" s="383"/>
      <c r="B37" s="384" t="s">
        <v>708</v>
      </c>
      <c r="C37" s="373"/>
      <c r="D37" s="373"/>
    </row>
    <row r="38" spans="1:4" s="39" customFormat="1" ht="15" x14ac:dyDescent="0.25">
      <c r="A38" s="383" t="s">
        <v>24</v>
      </c>
      <c r="B38" s="478" t="s">
        <v>681</v>
      </c>
      <c r="C38" s="455"/>
      <c r="D38" s="455"/>
    </row>
    <row r="39" spans="1:4" s="39" customFormat="1" ht="15" x14ac:dyDescent="0.25">
      <c r="A39" s="385"/>
      <c r="B39" s="479" t="s">
        <v>682</v>
      </c>
      <c r="C39" s="452"/>
      <c r="D39" s="452"/>
    </row>
    <row r="40" spans="1:4" s="39" customFormat="1" ht="15" x14ac:dyDescent="0.25">
      <c r="A40" s="386" t="s">
        <v>24</v>
      </c>
      <c r="B40" s="478" t="s">
        <v>734</v>
      </c>
      <c r="C40" s="455"/>
      <c r="D40" s="455"/>
    </row>
    <row r="41" spans="1:4" s="39" customFormat="1" ht="15" x14ac:dyDescent="0.25">
      <c r="A41" s="385"/>
      <c r="B41" s="410" t="s">
        <v>733</v>
      </c>
      <c r="C41" s="404"/>
      <c r="D41" s="404"/>
    </row>
    <row r="42" spans="1:4" s="39" customFormat="1" ht="27" customHeight="1" x14ac:dyDescent="0.25">
      <c r="A42" s="386" t="s">
        <v>24</v>
      </c>
      <c r="B42" s="480" t="s">
        <v>683</v>
      </c>
      <c r="C42" s="422"/>
      <c r="D42" s="422"/>
    </row>
    <row r="43" spans="1:4" s="39" customFormat="1" ht="15" x14ac:dyDescent="0.25">
      <c r="A43" s="385"/>
      <c r="B43" s="481" t="s">
        <v>684</v>
      </c>
      <c r="C43" s="481"/>
      <c r="D43" s="481"/>
    </row>
    <row r="44" spans="1:4" s="39" customFormat="1" ht="15" x14ac:dyDescent="0.25">
      <c r="A44" s="386" t="s">
        <v>24</v>
      </c>
      <c r="B44" s="421" t="s">
        <v>685</v>
      </c>
      <c r="C44" s="422"/>
      <c r="D44" s="422"/>
    </row>
    <row r="45" spans="1:4" s="39" customFormat="1" ht="15" x14ac:dyDescent="0.25">
      <c r="A45" s="386"/>
      <c r="B45" s="387" t="s">
        <v>686</v>
      </c>
      <c r="C45" s="365"/>
      <c r="D45" s="365"/>
    </row>
    <row r="46" spans="1:4" s="39" customFormat="1" ht="9.75" customHeight="1" x14ac:dyDescent="0.25">
      <c r="A46" s="369"/>
      <c r="B46" s="368"/>
      <c r="C46" s="368"/>
      <c r="D46" s="368"/>
    </row>
    <row r="47" spans="1:4" s="39" customFormat="1" ht="15" customHeight="1" x14ac:dyDescent="0.25">
      <c r="A47" s="418" t="s">
        <v>34</v>
      </c>
      <c r="B47" s="419"/>
      <c r="C47" s="419"/>
      <c r="D47" s="419"/>
    </row>
    <row r="48" spans="1:4" s="39" customFormat="1" ht="7.5" customHeight="1" x14ac:dyDescent="0.25">
      <c r="A48" s="40"/>
      <c r="B48" s="38"/>
      <c r="C48" s="38"/>
      <c r="D48" s="38"/>
    </row>
    <row r="49" spans="1:256" s="39" customFormat="1" ht="89.25" customHeight="1" x14ac:dyDescent="0.25">
      <c r="A49" s="433" t="s">
        <v>709</v>
      </c>
      <c r="B49" s="419"/>
      <c r="C49" s="419"/>
      <c r="D49" s="419"/>
      <c r="E49" s="433"/>
      <c r="F49" s="419"/>
      <c r="G49" s="419"/>
      <c r="H49" s="419"/>
      <c r="I49" s="433"/>
      <c r="J49" s="419"/>
      <c r="K49" s="419"/>
      <c r="L49" s="419"/>
      <c r="M49" s="433"/>
      <c r="N49" s="419"/>
      <c r="O49" s="419"/>
      <c r="P49" s="419"/>
      <c r="Q49" s="433"/>
      <c r="R49" s="419"/>
      <c r="S49" s="419"/>
      <c r="T49" s="419"/>
      <c r="U49" s="433"/>
      <c r="V49" s="419"/>
      <c r="W49" s="419"/>
      <c r="X49" s="419"/>
      <c r="Y49" s="433"/>
      <c r="Z49" s="419"/>
      <c r="AA49" s="419"/>
      <c r="AB49" s="419"/>
      <c r="AC49" s="433"/>
      <c r="AD49" s="419"/>
      <c r="AE49" s="419"/>
      <c r="AF49" s="419"/>
      <c r="AG49" s="433"/>
      <c r="AH49" s="419"/>
      <c r="AI49" s="419"/>
      <c r="AJ49" s="419"/>
      <c r="AK49" s="433"/>
      <c r="AL49" s="419"/>
      <c r="AM49" s="419"/>
      <c r="AN49" s="419"/>
      <c r="AO49" s="433"/>
      <c r="AP49" s="419"/>
      <c r="AQ49" s="419"/>
      <c r="AR49" s="419"/>
      <c r="AS49" s="433"/>
      <c r="AT49" s="419"/>
      <c r="AU49" s="419"/>
      <c r="AV49" s="419"/>
      <c r="AW49" s="433"/>
      <c r="AX49" s="419"/>
      <c r="AY49" s="419"/>
      <c r="AZ49" s="419"/>
      <c r="BA49" s="433"/>
      <c r="BB49" s="419"/>
      <c r="BC49" s="419"/>
      <c r="BD49" s="419"/>
      <c r="BE49" s="433"/>
      <c r="BF49" s="419"/>
      <c r="BG49" s="419"/>
      <c r="BH49" s="419"/>
      <c r="BI49" s="433"/>
      <c r="BJ49" s="419"/>
      <c r="BK49" s="419"/>
      <c r="BL49" s="419"/>
      <c r="BM49" s="433"/>
      <c r="BN49" s="419"/>
      <c r="BO49" s="419"/>
      <c r="BP49" s="419"/>
      <c r="BQ49" s="433"/>
      <c r="BR49" s="419"/>
      <c r="BS49" s="419"/>
      <c r="BT49" s="419"/>
      <c r="BU49" s="433"/>
      <c r="BV49" s="419"/>
      <c r="BW49" s="419"/>
      <c r="BX49" s="419"/>
      <c r="BY49" s="433"/>
      <c r="BZ49" s="419"/>
      <c r="CA49" s="419"/>
      <c r="CB49" s="419"/>
      <c r="CC49" s="433"/>
      <c r="CD49" s="419"/>
      <c r="CE49" s="419"/>
      <c r="CF49" s="419"/>
      <c r="CG49" s="433"/>
      <c r="CH49" s="419"/>
      <c r="CI49" s="419"/>
      <c r="CJ49" s="419"/>
      <c r="CK49" s="433"/>
      <c r="CL49" s="419"/>
      <c r="CM49" s="419"/>
      <c r="CN49" s="419"/>
      <c r="CO49" s="433"/>
      <c r="CP49" s="419"/>
      <c r="CQ49" s="419"/>
      <c r="CR49" s="419"/>
      <c r="CS49" s="433"/>
      <c r="CT49" s="419"/>
      <c r="CU49" s="419"/>
      <c r="CV49" s="419"/>
      <c r="CW49" s="433"/>
      <c r="CX49" s="419"/>
      <c r="CY49" s="419"/>
      <c r="CZ49" s="419"/>
      <c r="DA49" s="433"/>
      <c r="DB49" s="419"/>
      <c r="DC49" s="419"/>
      <c r="DD49" s="419"/>
      <c r="DE49" s="433"/>
      <c r="DF49" s="419"/>
      <c r="DG49" s="419"/>
      <c r="DH49" s="419"/>
      <c r="DI49" s="433"/>
      <c r="DJ49" s="419"/>
      <c r="DK49" s="419"/>
      <c r="DL49" s="419"/>
      <c r="DM49" s="433"/>
      <c r="DN49" s="419"/>
      <c r="DO49" s="419"/>
      <c r="DP49" s="419"/>
      <c r="DQ49" s="433"/>
      <c r="DR49" s="419"/>
      <c r="DS49" s="419"/>
      <c r="DT49" s="419"/>
      <c r="DU49" s="433"/>
      <c r="DV49" s="419"/>
      <c r="DW49" s="419"/>
      <c r="DX49" s="419"/>
      <c r="DY49" s="433"/>
      <c r="DZ49" s="419"/>
      <c r="EA49" s="419"/>
      <c r="EB49" s="419"/>
      <c r="EC49" s="433"/>
      <c r="ED49" s="419"/>
      <c r="EE49" s="419"/>
      <c r="EF49" s="419"/>
      <c r="EG49" s="433"/>
      <c r="EH49" s="419"/>
      <c r="EI49" s="419"/>
      <c r="EJ49" s="419"/>
      <c r="EK49" s="433"/>
      <c r="EL49" s="419"/>
      <c r="EM49" s="419"/>
      <c r="EN49" s="419"/>
      <c r="EO49" s="433"/>
      <c r="EP49" s="419"/>
      <c r="EQ49" s="419"/>
      <c r="ER49" s="419"/>
      <c r="ES49" s="433"/>
      <c r="ET49" s="419"/>
      <c r="EU49" s="419"/>
      <c r="EV49" s="419"/>
      <c r="EW49" s="433"/>
      <c r="EX49" s="419"/>
      <c r="EY49" s="419"/>
      <c r="EZ49" s="419"/>
      <c r="FA49" s="433"/>
      <c r="FB49" s="419"/>
      <c r="FC49" s="419"/>
      <c r="FD49" s="419"/>
      <c r="FE49" s="433"/>
      <c r="FF49" s="419"/>
      <c r="FG49" s="419"/>
      <c r="FH49" s="419"/>
      <c r="FI49" s="433"/>
      <c r="FJ49" s="419"/>
      <c r="FK49" s="419"/>
      <c r="FL49" s="419"/>
      <c r="FM49" s="433"/>
      <c r="FN49" s="419"/>
      <c r="FO49" s="419"/>
      <c r="FP49" s="419"/>
      <c r="FQ49" s="433"/>
      <c r="FR49" s="419"/>
      <c r="FS49" s="419"/>
      <c r="FT49" s="419"/>
      <c r="FU49" s="433"/>
      <c r="FV49" s="419"/>
      <c r="FW49" s="419"/>
      <c r="FX49" s="419"/>
      <c r="FY49" s="433"/>
      <c r="FZ49" s="419"/>
      <c r="GA49" s="419"/>
      <c r="GB49" s="419"/>
      <c r="GC49" s="433"/>
      <c r="GD49" s="419"/>
      <c r="GE49" s="419"/>
      <c r="GF49" s="419"/>
      <c r="GG49" s="433"/>
      <c r="GH49" s="419"/>
      <c r="GI49" s="419"/>
      <c r="GJ49" s="419"/>
      <c r="GK49" s="433"/>
      <c r="GL49" s="419"/>
      <c r="GM49" s="419"/>
      <c r="GN49" s="419"/>
      <c r="GO49" s="433"/>
      <c r="GP49" s="419"/>
      <c r="GQ49" s="419"/>
      <c r="GR49" s="419"/>
      <c r="GS49" s="433"/>
      <c r="GT49" s="419"/>
      <c r="GU49" s="419"/>
      <c r="GV49" s="419"/>
      <c r="GW49" s="433"/>
      <c r="GX49" s="419"/>
      <c r="GY49" s="419"/>
      <c r="GZ49" s="419"/>
      <c r="HA49" s="433"/>
      <c r="HB49" s="419"/>
      <c r="HC49" s="419"/>
      <c r="HD49" s="419"/>
      <c r="HE49" s="433"/>
      <c r="HF49" s="419"/>
      <c r="HG49" s="419"/>
      <c r="HH49" s="419"/>
      <c r="HI49" s="433"/>
      <c r="HJ49" s="419"/>
      <c r="HK49" s="419"/>
      <c r="HL49" s="419"/>
      <c r="HM49" s="433"/>
      <c r="HN49" s="419"/>
      <c r="HO49" s="419"/>
      <c r="HP49" s="419"/>
      <c r="HQ49" s="433"/>
      <c r="HR49" s="419"/>
      <c r="HS49" s="419"/>
      <c r="HT49" s="419"/>
      <c r="HU49" s="433"/>
      <c r="HV49" s="419"/>
      <c r="HW49" s="419"/>
      <c r="HX49" s="419"/>
      <c r="HY49" s="433"/>
      <c r="HZ49" s="419"/>
      <c r="IA49" s="419"/>
      <c r="IB49" s="419"/>
      <c r="IC49" s="433"/>
      <c r="ID49" s="419"/>
      <c r="IE49" s="419"/>
      <c r="IF49" s="419"/>
      <c r="IG49" s="433"/>
      <c r="IH49" s="419"/>
      <c r="II49" s="419"/>
      <c r="IJ49" s="419"/>
      <c r="IK49" s="433"/>
      <c r="IL49" s="419"/>
      <c r="IM49" s="419"/>
      <c r="IN49" s="419"/>
      <c r="IO49" s="433"/>
      <c r="IP49" s="419"/>
      <c r="IQ49" s="419"/>
      <c r="IR49" s="419"/>
      <c r="IS49" s="433"/>
      <c r="IT49" s="419"/>
      <c r="IU49" s="419"/>
      <c r="IV49" s="419"/>
    </row>
    <row r="50" spans="1:256" s="39" customFormat="1" ht="7.5" customHeight="1" x14ac:dyDescent="0.25">
      <c r="A50" s="433"/>
      <c r="B50" s="419"/>
      <c r="C50" s="419"/>
      <c r="D50" s="419"/>
    </row>
    <row r="51" spans="1:256" s="39" customFormat="1" ht="38.25" customHeight="1" x14ac:dyDescent="0.25">
      <c r="A51" s="433" t="s">
        <v>35</v>
      </c>
      <c r="B51" s="419"/>
      <c r="C51" s="419"/>
      <c r="D51" s="419"/>
    </row>
    <row r="52" spans="1:256" s="39" customFormat="1" ht="7.5" customHeight="1" x14ac:dyDescent="0.25">
      <c r="A52" s="433"/>
      <c r="B52" s="419"/>
      <c r="C52" s="419"/>
      <c r="D52" s="419"/>
    </row>
    <row r="53" spans="1:256" s="39" customFormat="1" ht="63.75" customHeight="1" x14ac:dyDescent="0.25">
      <c r="A53" s="433" t="s">
        <v>36</v>
      </c>
      <c r="B53" s="419"/>
      <c r="C53" s="419"/>
      <c r="D53" s="419"/>
    </row>
    <row r="54" spans="1:256" s="39" customFormat="1" ht="15.75" customHeight="1" x14ac:dyDescent="0.25">
      <c r="A54" s="423" t="s">
        <v>640</v>
      </c>
      <c r="B54" s="431"/>
      <c r="C54" s="431"/>
      <c r="D54" s="431"/>
    </row>
    <row r="55" spans="1:256" s="39" customFormat="1" ht="15.75" customHeight="1" x14ac:dyDescent="0.25">
      <c r="A55" s="452" t="s">
        <v>641</v>
      </c>
      <c r="B55" s="431"/>
      <c r="C55" s="431"/>
      <c r="D55" s="431"/>
    </row>
    <row r="56" spans="1:256" s="39" customFormat="1" ht="27" customHeight="1" x14ac:dyDescent="0.25">
      <c r="A56" s="443" t="s">
        <v>736</v>
      </c>
      <c r="B56" s="443"/>
      <c r="C56" s="443"/>
      <c r="D56" s="443"/>
    </row>
    <row r="57" spans="1:256" s="39" customFormat="1" ht="15.75" customHeight="1" x14ac:dyDescent="0.25">
      <c r="A57" s="442" t="s">
        <v>735</v>
      </c>
      <c r="B57" s="442"/>
      <c r="C57" s="442"/>
      <c r="D57" s="442"/>
    </row>
    <row r="58" spans="1:256" s="39" customFormat="1" ht="9.75" customHeight="1" x14ac:dyDescent="0.25">
      <c r="A58" s="40"/>
      <c r="B58" s="38"/>
      <c r="C58" s="38"/>
      <c r="D58" s="38"/>
    </row>
    <row r="59" spans="1:256" ht="15" customHeight="1" x14ac:dyDescent="0.25">
      <c r="A59" s="418" t="s">
        <v>37</v>
      </c>
      <c r="B59" s="419"/>
      <c r="C59" s="419"/>
      <c r="D59" s="419"/>
    </row>
    <row r="60" spans="1:256" ht="7.5" customHeight="1" x14ac:dyDescent="0.25">
      <c r="A60" s="474"/>
      <c r="B60" s="419"/>
      <c r="C60" s="419"/>
      <c r="D60" s="419"/>
    </row>
    <row r="61" spans="1:256" ht="38.25" customHeight="1" x14ac:dyDescent="0.25">
      <c r="A61" s="433" t="s">
        <v>710</v>
      </c>
      <c r="B61" s="419"/>
      <c r="C61" s="419"/>
      <c r="D61" s="419"/>
    </row>
    <row r="62" spans="1:256" ht="7.5" customHeight="1" x14ac:dyDescent="0.25">
      <c r="A62" s="433"/>
      <c r="B62" s="419"/>
      <c r="C62" s="419"/>
      <c r="D62" s="419"/>
    </row>
    <row r="63" spans="1:256" ht="12.75" x14ac:dyDescent="0.25">
      <c r="A63" s="433" t="s">
        <v>38</v>
      </c>
      <c r="B63" s="433"/>
      <c r="C63" s="433"/>
      <c r="D63" s="433"/>
    </row>
    <row r="64" spans="1:256" ht="38.25" customHeight="1" x14ac:dyDescent="0.25">
      <c r="A64" s="33" t="s">
        <v>24</v>
      </c>
      <c r="B64" s="433" t="s">
        <v>39</v>
      </c>
      <c r="C64" s="427"/>
      <c r="D64" s="427"/>
    </row>
    <row r="65" spans="1:10" ht="51" customHeight="1" x14ac:dyDescent="0.2">
      <c r="A65" s="33" t="s">
        <v>24</v>
      </c>
      <c r="B65" s="423" t="s">
        <v>644</v>
      </c>
      <c r="C65" s="422"/>
      <c r="D65" s="422"/>
      <c r="G65" s="475"/>
      <c r="H65" s="459"/>
      <c r="I65" s="459"/>
      <c r="J65" s="459"/>
    </row>
    <row r="66" spans="1:10" ht="25.5" customHeight="1" x14ac:dyDescent="0.2">
      <c r="A66" s="31"/>
      <c r="B66" s="452" t="s">
        <v>14</v>
      </c>
      <c r="C66" s="427"/>
      <c r="D66" s="427"/>
      <c r="G66" s="476"/>
      <c r="H66" s="476"/>
      <c r="I66" s="476"/>
      <c r="J66" s="476"/>
    </row>
    <row r="67" spans="1:10" ht="15" customHeight="1" x14ac:dyDescent="0.2">
      <c r="A67" s="31"/>
      <c r="B67" s="366"/>
      <c r="C67" s="364"/>
      <c r="D67" s="364"/>
      <c r="G67" s="367"/>
      <c r="H67" s="367"/>
      <c r="I67" s="367"/>
      <c r="J67" s="367"/>
    </row>
    <row r="68" spans="1:10" ht="39" customHeight="1" x14ac:dyDescent="0.2">
      <c r="A68" s="428" t="s">
        <v>717</v>
      </c>
      <c r="B68" s="441"/>
      <c r="C68" s="441"/>
      <c r="D68" s="441"/>
      <c r="G68" s="367"/>
      <c r="H68" s="367"/>
      <c r="I68" s="367"/>
      <c r="J68" s="367"/>
    </row>
    <row r="69" spans="1:10" ht="76.5" customHeight="1" x14ac:dyDescent="0.2">
      <c r="A69" s="485" t="s">
        <v>723</v>
      </c>
      <c r="B69" s="485"/>
      <c r="C69" s="485"/>
      <c r="D69" s="485"/>
      <c r="G69" s="367"/>
      <c r="H69" s="367"/>
      <c r="I69" s="367"/>
      <c r="J69" s="367"/>
    </row>
    <row r="70" spans="1:10" ht="38.25" customHeight="1" x14ac:dyDescent="0.2">
      <c r="A70" s="485" t="s">
        <v>721</v>
      </c>
      <c r="B70" s="429"/>
      <c r="C70" s="429"/>
      <c r="D70" s="429"/>
      <c r="G70" s="367"/>
      <c r="H70" s="367"/>
      <c r="I70" s="367"/>
      <c r="J70" s="367"/>
    </row>
    <row r="71" spans="1:10" ht="38.25" customHeight="1" x14ac:dyDescent="0.2">
      <c r="A71" s="388" t="s">
        <v>24</v>
      </c>
      <c r="B71" s="486" t="s">
        <v>718</v>
      </c>
      <c r="C71" s="429"/>
      <c r="D71" s="429"/>
      <c r="G71" s="367"/>
      <c r="H71" s="367"/>
      <c r="I71" s="367"/>
      <c r="J71" s="367"/>
    </row>
    <row r="72" spans="1:10" ht="12.75" customHeight="1" x14ac:dyDescent="0.2">
      <c r="A72" s="388" t="s">
        <v>24</v>
      </c>
      <c r="B72" s="486" t="s">
        <v>722</v>
      </c>
      <c r="C72" s="429"/>
      <c r="D72" s="429"/>
      <c r="G72" s="367"/>
      <c r="H72" s="367"/>
      <c r="I72" s="367"/>
      <c r="J72" s="367"/>
    </row>
    <row r="73" spans="1:10" ht="12.75" customHeight="1" x14ac:dyDescent="0.2">
      <c r="A73" s="388" t="s">
        <v>24</v>
      </c>
      <c r="B73" s="486" t="s">
        <v>687</v>
      </c>
      <c r="C73" s="429"/>
      <c r="D73" s="429"/>
      <c r="G73" s="367"/>
      <c r="H73" s="367"/>
      <c r="I73" s="367"/>
      <c r="J73" s="367"/>
    </row>
    <row r="74" spans="1:10" ht="9.75" customHeight="1" x14ac:dyDescent="0.25">
      <c r="A74" s="421"/>
      <c r="B74" s="431"/>
      <c r="C74" s="431"/>
      <c r="D74" s="431"/>
    </row>
    <row r="75" spans="1:10" ht="15.75" customHeight="1" x14ac:dyDescent="0.25">
      <c r="A75" s="432" t="s">
        <v>540</v>
      </c>
      <c r="B75" s="431"/>
      <c r="C75" s="431"/>
      <c r="D75" s="431"/>
    </row>
    <row r="76" spans="1:10" ht="9.75" customHeight="1" x14ac:dyDescent="0.25">
      <c r="A76" s="267"/>
      <c r="B76" s="268"/>
      <c r="C76" s="268"/>
      <c r="D76" s="268"/>
    </row>
    <row r="77" spans="1:10" ht="72.75" customHeight="1" x14ac:dyDescent="0.25">
      <c r="A77" s="462" t="s">
        <v>711</v>
      </c>
      <c r="B77" s="451"/>
      <c r="C77" s="451"/>
      <c r="D77" s="451"/>
    </row>
    <row r="78" spans="1:10" ht="9.75" customHeight="1" x14ac:dyDescent="0.25">
      <c r="A78" s="267"/>
      <c r="B78" s="268"/>
      <c r="C78" s="268"/>
      <c r="D78" s="268"/>
    </row>
    <row r="79" spans="1:10" ht="15" customHeight="1" x14ac:dyDescent="0.25">
      <c r="A79" s="418" t="s">
        <v>40</v>
      </c>
      <c r="B79" s="419"/>
      <c r="C79" s="419"/>
      <c r="D79" s="419"/>
    </row>
    <row r="80" spans="1:10" ht="7.5" customHeight="1" x14ac:dyDescent="0.25">
      <c r="A80" s="466"/>
      <c r="B80" s="419"/>
      <c r="C80" s="419"/>
      <c r="D80" s="419"/>
    </row>
    <row r="81" spans="1:256" ht="63.75" customHeight="1" x14ac:dyDescent="0.25">
      <c r="A81" s="440" t="s">
        <v>41</v>
      </c>
      <c r="B81" s="419"/>
      <c r="C81" s="419"/>
      <c r="D81" s="419"/>
    </row>
    <row r="82" spans="1:256" ht="38.25" customHeight="1" x14ac:dyDescent="0.25">
      <c r="A82" s="440" t="s">
        <v>712</v>
      </c>
      <c r="B82" s="419"/>
      <c r="C82" s="419"/>
      <c r="D82" s="419"/>
    </row>
    <row r="83" spans="1:256" s="41" customFormat="1" ht="7.5" customHeight="1" x14ac:dyDescent="0.25">
      <c r="A83" s="466"/>
      <c r="B83" s="419"/>
      <c r="C83" s="419"/>
      <c r="D83" s="419"/>
    </row>
    <row r="84" spans="1:256" ht="25.5" customHeight="1" x14ac:dyDescent="0.25">
      <c r="A84" s="440" t="s">
        <v>42</v>
      </c>
      <c r="B84" s="419"/>
      <c r="C84" s="419"/>
      <c r="D84" s="419"/>
    </row>
    <row r="85" spans="1:256" ht="25.5" customHeight="1" x14ac:dyDescent="0.25">
      <c r="A85" s="440" t="s">
        <v>713</v>
      </c>
      <c r="B85" s="419"/>
      <c r="C85" s="419"/>
      <c r="D85" s="419"/>
      <c r="E85" s="440"/>
      <c r="F85" s="419"/>
      <c r="G85" s="419"/>
      <c r="H85" s="419"/>
      <c r="I85" s="440"/>
      <c r="J85" s="419"/>
      <c r="K85" s="419"/>
      <c r="L85" s="419"/>
      <c r="M85" s="440"/>
      <c r="N85" s="419"/>
      <c r="O85" s="419"/>
      <c r="P85" s="419"/>
      <c r="Q85" s="440"/>
      <c r="R85" s="419"/>
      <c r="S85" s="419"/>
      <c r="T85" s="419"/>
      <c r="U85" s="440"/>
      <c r="V85" s="419"/>
      <c r="W85" s="419"/>
      <c r="X85" s="419"/>
      <c r="Y85" s="440"/>
      <c r="Z85" s="419"/>
      <c r="AA85" s="419"/>
      <c r="AB85" s="419"/>
      <c r="AC85" s="440"/>
      <c r="AD85" s="419"/>
      <c r="AE85" s="419"/>
      <c r="AF85" s="419"/>
      <c r="AG85" s="440"/>
      <c r="AH85" s="419"/>
      <c r="AI85" s="419"/>
      <c r="AJ85" s="419"/>
      <c r="AK85" s="440"/>
      <c r="AL85" s="419"/>
      <c r="AM85" s="419"/>
      <c r="AN85" s="419"/>
      <c r="AO85" s="440"/>
      <c r="AP85" s="419"/>
      <c r="AQ85" s="419"/>
      <c r="AR85" s="419"/>
      <c r="AS85" s="440"/>
      <c r="AT85" s="419"/>
      <c r="AU85" s="419"/>
      <c r="AV85" s="419"/>
      <c r="AW85" s="440"/>
      <c r="AX85" s="419"/>
      <c r="AY85" s="419"/>
      <c r="AZ85" s="419"/>
      <c r="BA85" s="440"/>
      <c r="BB85" s="419"/>
      <c r="BC85" s="419"/>
      <c r="BD85" s="419"/>
      <c r="BE85" s="440"/>
      <c r="BF85" s="419"/>
      <c r="BG85" s="419"/>
      <c r="BH85" s="419"/>
      <c r="BI85" s="440"/>
      <c r="BJ85" s="419"/>
      <c r="BK85" s="419"/>
      <c r="BL85" s="419"/>
      <c r="BM85" s="440"/>
      <c r="BN85" s="419"/>
      <c r="BO85" s="419"/>
      <c r="BP85" s="419"/>
      <c r="BQ85" s="440"/>
      <c r="BR85" s="419"/>
      <c r="BS85" s="419"/>
      <c r="BT85" s="419"/>
      <c r="BU85" s="440"/>
      <c r="BV85" s="419"/>
      <c r="BW85" s="419"/>
      <c r="BX85" s="419"/>
      <c r="BY85" s="440"/>
      <c r="BZ85" s="419"/>
      <c r="CA85" s="419"/>
      <c r="CB85" s="419"/>
      <c r="CC85" s="440"/>
      <c r="CD85" s="419"/>
      <c r="CE85" s="419"/>
      <c r="CF85" s="419"/>
      <c r="CG85" s="440"/>
      <c r="CH85" s="419"/>
      <c r="CI85" s="419"/>
      <c r="CJ85" s="419"/>
      <c r="CK85" s="440"/>
      <c r="CL85" s="419"/>
      <c r="CM85" s="419"/>
      <c r="CN85" s="419"/>
      <c r="CO85" s="440"/>
      <c r="CP85" s="419"/>
      <c r="CQ85" s="419"/>
      <c r="CR85" s="419"/>
      <c r="CS85" s="440"/>
      <c r="CT85" s="419"/>
      <c r="CU85" s="419"/>
      <c r="CV85" s="419"/>
      <c r="CW85" s="440"/>
      <c r="CX85" s="419"/>
      <c r="CY85" s="419"/>
      <c r="CZ85" s="419"/>
      <c r="DA85" s="440"/>
      <c r="DB85" s="419"/>
      <c r="DC85" s="419"/>
      <c r="DD85" s="419"/>
      <c r="DE85" s="440"/>
      <c r="DF85" s="419"/>
      <c r="DG85" s="419"/>
      <c r="DH85" s="419"/>
      <c r="DI85" s="440"/>
      <c r="DJ85" s="419"/>
      <c r="DK85" s="419"/>
      <c r="DL85" s="419"/>
      <c r="DM85" s="440"/>
      <c r="DN85" s="419"/>
      <c r="DO85" s="419"/>
      <c r="DP85" s="419"/>
      <c r="DQ85" s="440"/>
      <c r="DR85" s="419"/>
      <c r="DS85" s="419"/>
      <c r="DT85" s="419"/>
      <c r="DU85" s="440"/>
      <c r="DV85" s="419"/>
      <c r="DW85" s="419"/>
      <c r="DX85" s="419"/>
      <c r="DY85" s="440"/>
      <c r="DZ85" s="419"/>
      <c r="EA85" s="419"/>
      <c r="EB85" s="419"/>
      <c r="EC85" s="440"/>
      <c r="ED85" s="419"/>
      <c r="EE85" s="419"/>
      <c r="EF85" s="419"/>
      <c r="EG85" s="440"/>
      <c r="EH85" s="419"/>
      <c r="EI85" s="419"/>
      <c r="EJ85" s="419"/>
      <c r="EK85" s="440"/>
      <c r="EL85" s="419"/>
      <c r="EM85" s="419"/>
      <c r="EN85" s="419"/>
      <c r="EO85" s="440"/>
      <c r="EP85" s="419"/>
      <c r="EQ85" s="419"/>
      <c r="ER85" s="419"/>
      <c r="ES85" s="440"/>
      <c r="ET85" s="419"/>
      <c r="EU85" s="419"/>
      <c r="EV85" s="419"/>
      <c r="EW85" s="440"/>
      <c r="EX85" s="419"/>
      <c r="EY85" s="419"/>
      <c r="EZ85" s="419"/>
      <c r="FA85" s="440"/>
      <c r="FB85" s="419"/>
      <c r="FC85" s="419"/>
      <c r="FD85" s="419"/>
      <c r="FE85" s="440"/>
      <c r="FF85" s="419"/>
      <c r="FG85" s="419"/>
      <c r="FH85" s="419"/>
      <c r="FI85" s="440"/>
      <c r="FJ85" s="419"/>
      <c r="FK85" s="419"/>
      <c r="FL85" s="419"/>
      <c r="FM85" s="440"/>
      <c r="FN85" s="419"/>
      <c r="FO85" s="419"/>
      <c r="FP85" s="419"/>
      <c r="FQ85" s="440"/>
      <c r="FR85" s="419"/>
      <c r="FS85" s="419"/>
      <c r="FT85" s="419"/>
      <c r="FU85" s="440"/>
      <c r="FV85" s="419"/>
      <c r="FW85" s="419"/>
      <c r="FX85" s="419"/>
      <c r="FY85" s="440"/>
      <c r="FZ85" s="419"/>
      <c r="GA85" s="419"/>
      <c r="GB85" s="419"/>
      <c r="GC85" s="440"/>
      <c r="GD85" s="419"/>
      <c r="GE85" s="419"/>
      <c r="GF85" s="419"/>
      <c r="GG85" s="440"/>
      <c r="GH85" s="419"/>
      <c r="GI85" s="419"/>
      <c r="GJ85" s="419"/>
      <c r="GK85" s="440"/>
      <c r="GL85" s="419"/>
      <c r="GM85" s="419"/>
      <c r="GN85" s="419"/>
      <c r="GO85" s="440"/>
      <c r="GP85" s="419"/>
      <c r="GQ85" s="419"/>
      <c r="GR85" s="419"/>
      <c r="GS85" s="440"/>
      <c r="GT85" s="419"/>
      <c r="GU85" s="419"/>
      <c r="GV85" s="419"/>
      <c r="GW85" s="440"/>
      <c r="GX85" s="419"/>
      <c r="GY85" s="419"/>
      <c r="GZ85" s="419"/>
      <c r="HA85" s="440"/>
      <c r="HB85" s="419"/>
      <c r="HC85" s="419"/>
      <c r="HD85" s="419"/>
      <c r="HE85" s="440"/>
      <c r="HF85" s="419"/>
      <c r="HG85" s="419"/>
      <c r="HH85" s="419"/>
      <c r="HI85" s="440"/>
      <c r="HJ85" s="419"/>
      <c r="HK85" s="419"/>
      <c r="HL85" s="419"/>
      <c r="HM85" s="440"/>
      <c r="HN85" s="419"/>
      <c r="HO85" s="419"/>
      <c r="HP85" s="419"/>
      <c r="HQ85" s="440"/>
      <c r="HR85" s="419"/>
      <c r="HS85" s="419"/>
      <c r="HT85" s="419"/>
      <c r="HU85" s="440"/>
      <c r="HV85" s="419"/>
      <c r="HW85" s="419"/>
      <c r="HX85" s="419"/>
      <c r="HY85" s="440"/>
      <c r="HZ85" s="419"/>
      <c r="IA85" s="419"/>
      <c r="IB85" s="419"/>
      <c r="IC85" s="440"/>
      <c r="ID85" s="419"/>
      <c r="IE85" s="419"/>
      <c r="IF85" s="419"/>
      <c r="IG85" s="440"/>
      <c r="IH85" s="419"/>
      <c r="II85" s="419"/>
      <c r="IJ85" s="419"/>
      <c r="IK85" s="440"/>
      <c r="IL85" s="419"/>
      <c r="IM85" s="419"/>
      <c r="IN85" s="419"/>
      <c r="IO85" s="440"/>
      <c r="IP85" s="419"/>
      <c r="IQ85" s="419"/>
      <c r="IR85" s="419"/>
      <c r="IS85" s="440"/>
      <c r="IT85" s="419"/>
      <c r="IU85" s="419"/>
      <c r="IV85" s="419"/>
    </row>
    <row r="86" spans="1:256" ht="7.5" customHeight="1" x14ac:dyDescent="0.25">
      <c r="A86" s="440"/>
      <c r="B86" s="419"/>
      <c r="C86" s="419"/>
      <c r="D86" s="419"/>
    </row>
    <row r="87" spans="1:256" ht="51.75" customHeight="1" x14ac:dyDescent="0.25">
      <c r="A87" s="473" t="s">
        <v>663</v>
      </c>
      <c r="B87" s="455"/>
      <c r="C87" s="455"/>
      <c r="D87" s="455"/>
      <c r="E87" s="353"/>
      <c r="F87" s="353"/>
      <c r="G87" s="353"/>
    </row>
    <row r="88" spans="1:256" ht="9.75" customHeight="1" x14ac:dyDescent="0.25">
      <c r="A88" s="440"/>
      <c r="B88" s="419"/>
      <c r="C88" s="419"/>
      <c r="D88" s="419"/>
    </row>
    <row r="89" spans="1:256" ht="15" customHeight="1" x14ac:dyDescent="0.25">
      <c r="A89" s="418" t="s">
        <v>43</v>
      </c>
      <c r="B89" s="419"/>
      <c r="C89" s="419"/>
      <c r="D89" s="419"/>
    </row>
    <row r="90" spans="1:256" ht="7.5" customHeight="1" x14ac:dyDescent="0.25">
      <c r="A90" s="466"/>
      <c r="B90" s="419"/>
      <c r="C90" s="419"/>
      <c r="D90" s="419"/>
    </row>
    <row r="91" spans="1:256" ht="25.5" customHeight="1" x14ac:dyDescent="0.25">
      <c r="A91" s="426" t="s">
        <v>44</v>
      </c>
      <c r="B91" s="419"/>
      <c r="C91" s="419"/>
      <c r="D91" s="419"/>
    </row>
    <row r="92" spans="1:256" ht="12.75" x14ac:dyDescent="0.25">
      <c r="A92" s="426" t="s">
        <v>45</v>
      </c>
      <c r="B92" s="419"/>
      <c r="C92" s="419"/>
      <c r="D92" s="419"/>
    </row>
    <row r="93" spans="1:256" ht="7.5" customHeight="1" x14ac:dyDescent="0.25">
      <c r="A93" s="467"/>
      <c r="B93" s="419"/>
      <c r="C93" s="419"/>
      <c r="D93" s="419"/>
    </row>
    <row r="94" spans="1:256" ht="30" customHeight="1" x14ac:dyDescent="0.25">
      <c r="A94" s="468" t="s">
        <v>714</v>
      </c>
      <c r="B94" s="464"/>
      <c r="C94" s="464"/>
      <c r="D94" s="464"/>
    </row>
    <row r="95" spans="1:256" ht="14.25" customHeight="1" x14ac:dyDescent="0.25">
      <c r="A95" s="432" t="s">
        <v>766</v>
      </c>
      <c r="B95" s="431"/>
      <c r="C95" s="431"/>
      <c r="D95" s="431"/>
    </row>
    <row r="96" spans="1:256" ht="14.25" customHeight="1" x14ac:dyDescent="0.25">
      <c r="A96" s="417"/>
      <c r="B96" s="416"/>
      <c r="C96" s="416"/>
      <c r="D96" s="416"/>
    </row>
    <row r="97" spans="1:4" ht="28.5" customHeight="1" x14ac:dyDescent="0.25">
      <c r="A97" s="428" t="s">
        <v>767</v>
      </c>
      <c r="B97" s="441"/>
      <c r="C97" s="441"/>
      <c r="D97" s="441"/>
    </row>
    <row r="98" spans="1:4" ht="69" customHeight="1" x14ac:dyDescent="0.25">
      <c r="A98" s="421"/>
      <c r="B98" s="431"/>
      <c r="C98" s="431"/>
      <c r="D98" s="431"/>
    </row>
    <row r="99" spans="1:4" ht="14.25" customHeight="1" x14ac:dyDescent="0.25">
      <c r="A99" s="417"/>
      <c r="B99" s="416"/>
      <c r="C99" s="416"/>
      <c r="D99" s="416"/>
    </row>
    <row r="100" spans="1:4" ht="14.25" customHeight="1" x14ac:dyDescent="0.25">
      <c r="A100" s="417"/>
      <c r="B100" s="416"/>
      <c r="C100" s="416"/>
      <c r="D100" s="416"/>
    </row>
    <row r="101" spans="1:4" ht="14.25" customHeight="1" x14ac:dyDescent="0.25">
      <c r="A101" s="432" t="s">
        <v>757</v>
      </c>
      <c r="B101" s="431"/>
      <c r="C101" s="431"/>
      <c r="D101" s="431"/>
    </row>
    <row r="102" spans="1:4" ht="8.25" customHeight="1" x14ac:dyDescent="0.25">
      <c r="A102" s="415"/>
      <c r="B102" s="414"/>
      <c r="C102" s="414"/>
      <c r="D102" s="414"/>
    </row>
    <row r="103" spans="1:4" ht="30" customHeight="1" x14ac:dyDescent="0.25">
      <c r="A103" s="428" t="s">
        <v>759</v>
      </c>
      <c r="B103" s="441"/>
      <c r="C103" s="441"/>
      <c r="D103" s="441"/>
    </row>
    <row r="104" spans="1:4" ht="74.25" customHeight="1" x14ac:dyDescent="0.25">
      <c r="A104" s="421" t="s">
        <v>661</v>
      </c>
      <c r="B104" s="431"/>
      <c r="C104" s="431"/>
      <c r="D104" s="431"/>
    </row>
    <row r="105" spans="1:4" ht="14.25" customHeight="1" x14ac:dyDescent="0.25">
      <c r="A105" s="415"/>
      <c r="B105" s="414"/>
      <c r="C105" s="414"/>
      <c r="D105" s="414"/>
    </row>
    <row r="106" spans="1:4" ht="14.25" customHeight="1" x14ac:dyDescent="0.25">
      <c r="A106" s="432" t="s">
        <v>742</v>
      </c>
      <c r="B106" s="431"/>
      <c r="C106" s="431"/>
      <c r="D106" s="431"/>
    </row>
    <row r="107" spans="1:4" ht="8.25" customHeight="1" x14ac:dyDescent="0.25">
      <c r="A107" s="428"/>
      <c r="B107" s="441"/>
      <c r="C107" s="441"/>
      <c r="D107" s="441"/>
    </row>
    <row r="108" spans="1:4" ht="61.5" customHeight="1" x14ac:dyDescent="0.25">
      <c r="A108" s="454" t="s">
        <v>746</v>
      </c>
      <c r="B108" s="489"/>
      <c r="C108" s="489"/>
      <c r="D108" s="489"/>
    </row>
    <row r="109" spans="1:4" ht="16.5" customHeight="1" x14ac:dyDescent="0.25">
      <c r="A109" s="454" t="s">
        <v>747</v>
      </c>
      <c r="B109" s="489"/>
      <c r="C109" s="489"/>
      <c r="D109" s="489"/>
    </row>
    <row r="110" spans="1:4" ht="12.75" customHeight="1" x14ac:dyDescent="0.25">
      <c r="A110" s="472" t="s">
        <v>744</v>
      </c>
      <c r="B110" s="435"/>
      <c r="C110" s="435"/>
      <c r="D110" s="409"/>
    </row>
    <row r="111" spans="1:4" ht="9" customHeight="1" x14ac:dyDescent="0.25">
      <c r="A111" s="454"/>
      <c r="B111" s="489"/>
      <c r="C111" s="489"/>
      <c r="D111" s="489"/>
    </row>
    <row r="112" spans="1:4" ht="69" customHeight="1" x14ac:dyDescent="0.25">
      <c r="A112" s="454" t="s">
        <v>743</v>
      </c>
      <c r="B112" s="455"/>
      <c r="C112" s="455"/>
      <c r="D112" s="455"/>
    </row>
    <row r="113" spans="1:4" ht="14.25" customHeight="1" x14ac:dyDescent="0.25">
      <c r="A113" s="407"/>
      <c r="B113" s="408"/>
      <c r="C113" s="408"/>
      <c r="D113" s="408"/>
    </row>
    <row r="114" spans="1:4" ht="16.5" customHeight="1" x14ac:dyDescent="0.25">
      <c r="A114" s="432" t="s">
        <v>730</v>
      </c>
      <c r="B114" s="431"/>
      <c r="C114" s="431"/>
      <c r="D114" s="431"/>
    </row>
    <row r="115" spans="1:4" ht="6" customHeight="1" x14ac:dyDescent="0.25">
      <c r="A115" s="428"/>
      <c r="B115" s="441"/>
      <c r="C115" s="441"/>
      <c r="D115" s="441"/>
    </row>
    <row r="116" spans="1:4" ht="53.25" customHeight="1" x14ac:dyDescent="0.25">
      <c r="A116" s="454" t="s">
        <v>740</v>
      </c>
      <c r="B116" s="489"/>
      <c r="C116" s="489"/>
      <c r="D116" s="489"/>
    </row>
    <row r="117" spans="1:4" ht="70.5" customHeight="1" x14ac:dyDescent="0.25">
      <c r="A117" s="490" t="s">
        <v>738</v>
      </c>
      <c r="B117" s="490"/>
      <c r="C117" s="490"/>
      <c r="D117" s="490"/>
    </row>
    <row r="118" spans="1:4" ht="27.75" customHeight="1" x14ac:dyDescent="0.25">
      <c r="A118" s="454" t="s">
        <v>731</v>
      </c>
      <c r="B118" s="489"/>
      <c r="C118" s="489"/>
      <c r="D118" s="489"/>
    </row>
    <row r="119" spans="1:4" ht="50.25" customHeight="1" x14ac:dyDescent="0.25">
      <c r="A119" s="454" t="s">
        <v>732</v>
      </c>
      <c r="B119" s="455"/>
      <c r="C119" s="455"/>
      <c r="D119" s="455"/>
    </row>
    <row r="120" spans="1:4" ht="9.75" customHeight="1" x14ac:dyDescent="0.25">
      <c r="A120" s="403"/>
      <c r="B120" s="402"/>
      <c r="C120" s="402"/>
      <c r="D120" s="402"/>
    </row>
    <row r="121" spans="1:4" ht="15" x14ac:dyDescent="0.25">
      <c r="A121" s="432" t="s">
        <v>689</v>
      </c>
      <c r="B121" s="431"/>
      <c r="C121" s="431"/>
      <c r="D121" s="431"/>
    </row>
    <row r="122" spans="1:4" ht="6" customHeight="1" x14ac:dyDescent="0.25">
      <c r="A122" s="396"/>
      <c r="B122" s="396"/>
      <c r="C122" s="396"/>
      <c r="D122" s="396"/>
    </row>
    <row r="123" spans="1:4" ht="147" customHeight="1" x14ac:dyDescent="0.25">
      <c r="A123" s="487" t="s">
        <v>737</v>
      </c>
      <c r="B123" s="488"/>
      <c r="C123" s="488"/>
      <c r="D123" s="488"/>
    </row>
    <row r="124" spans="1:4" ht="7.5" customHeight="1" x14ac:dyDescent="0.25">
      <c r="A124" s="370"/>
      <c r="B124" s="368"/>
      <c r="C124" s="368"/>
      <c r="D124" s="368"/>
    </row>
    <row r="125" spans="1:4" ht="94.5" customHeight="1" x14ac:dyDescent="0.25">
      <c r="A125" s="428" t="s">
        <v>729</v>
      </c>
      <c r="B125" s="441"/>
      <c r="C125" s="441"/>
      <c r="D125" s="441"/>
    </row>
    <row r="126" spans="1:4" ht="4.5" customHeight="1" x14ac:dyDescent="0.25">
      <c r="A126" s="370"/>
      <c r="B126" s="368"/>
      <c r="C126" s="368"/>
      <c r="D126" s="368"/>
    </row>
    <row r="127" spans="1:4" ht="25.5" customHeight="1" x14ac:dyDescent="0.25">
      <c r="A127" s="428" t="s">
        <v>719</v>
      </c>
      <c r="B127" s="441"/>
      <c r="C127" s="441"/>
      <c r="D127" s="441"/>
    </row>
    <row r="128" spans="1:4" ht="75.75" customHeight="1" x14ac:dyDescent="0.25">
      <c r="A128" s="428" t="s">
        <v>723</v>
      </c>
      <c r="B128" s="441"/>
      <c r="C128" s="441"/>
      <c r="D128" s="441"/>
    </row>
    <row r="129" spans="1:4" ht="12.75" customHeight="1" x14ac:dyDescent="0.25">
      <c r="A129" s="428" t="s">
        <v>691</v>
      </c>
      <c r="B129" s="441"/>
      <c r="C129" s="441"/>
      <c r="D129" s="441"/>
    </row>
    <row r="130" spans="1:4" ht="8.25" customHeight="1" x14ac:dyDescent="0.25">
      <c r="A130" s="372"/>
      <c r="B130" s="390"/>
      <c r="C130" s="390"/>
      <c r="D130" s="390"/>
    </row>
    <row r="131" spans="1:4" ht="64.5" customHeight="1" x14ac:dyDescent="0.25">
      <c r="A131" s="454" t="s">
        <v>690</v>
      </c>
      <c r="B131" s="455"/>
      <c r="C131" s="455"/>
      <c r="D131" s="455"/>
    </row>
    <row r="132" spans="1:4" ht="9.75" customHeight="1" x14ac:dyDescent="0.25">
      <c r="A132" s="370"/>
      <c r="B132" s="368"/>
      <c r="C132" s="368"/>
      <c r="D132" s="368"/>
    </row>
    <row r="133" spans="1:4" ht="15" x14ac:dyDescent="0.25">
      <c r="A133" s="432" t="s">
        <v>668</v>
      </c>
      <c r="B133" s="431"/>
      <c r="C133" s="431"/>
      <c r="D133" s="431"/>
    </row>
    <row r="134" spans="1:4" ht="7.5" customHeight="1" x14ac:dyDescent="0.25">
      <c r="A134" s="470"/>
      <c r="B134" s="431"/>
      <c r="C134" s="431"/>
      <c r="D134" s="431"/>
    </row>
    <row r="135" spans="1:4" ht="24" customHeight="1" x14ac:dyDescent="0.25">
      <c r="A135" s="421" t="s">
        <v>669</v>
      </c>
      <c r="B135" s="431"/>
      <c r="C135" s="431"/>
      <c r="D135" s="431"/>
    </row>
    <row r="136" spans="1:4" ht="61.5" customHeight="1" x14ac:dyDescent="0.25">
      <c r="A136" s="421" t="s">
        <v>670</v>
      </c>
      <c r="B136" s="471"/>
      <c r="C136" s="471"/>
      <c r="D136" s="471"/>
    </row>
    <row r="137" spans="1:4" ht="78" customHeight="1" x14ac:dyDescent="0.25">
      <c r="A137" s="421" t="s">
        <v>671</v>
      </c>
      <c r="B137" s="471"/>
      <c r="C137" s="471"/>
      <c r="D137" s="471"/>
    </row>
    <row r="138" spans="1:4" ht="74.25" customHeight="1" x14ac:dyDescent="0.25">
      <c r="A138" s="462" t="s">
        <v>672</v>
      </c>
      <c r="B138" s="469"/>
      <c r="C138" s="469"/>
      <c r="D138" s="469"/>
    </row>
    <row r="139" spans="1:4" ht="18" customHeight="1" x14ac:dyDescent="0.25">
      <c r="A139" s="418" t="s">
        <v>659</v>
      </c>
      <c r="B139" s="419"/>
      <c r="C139" s="419"/>
      <c r="D139" s="419"/>
    </row>
    <row r="140" spans="1:4" ht="7.5" customHeight="1" x14ac:dyDescent="0.25">
      <c r="A140" s="25"/>
      <c r="B140" s="38"/>
      <c r="C140" s="38"/>
      <c r="D140" s="38"/>
    </row>
    <row r="141" spans="1:4" ht="33" customHeight="1" x14ac:dyDescent="0.25">
      <c r="A141" s="428" t="s">
        <v>660</v>
      </c>
      <c r="B141" s="441"/>
      <c r="C141" s="441"/>
      <c r="D141" s="441"/>
    </row>
    <row r="142" spans="1:4" ht="66" customHeight="1" x14ac:dyDescent="0.25">
      <c r="A142" s="421" t="s">
        <v>661</v>
      </c>
      <c r="B142" s="431"/>
      <c r="C142" s="431"/>
      <c r="D142" s="431"/>
    </row>
    <row r="143" spans="1:4" ht="9.75" customHeight="1" x14ac:dyDescent="0.25">
      <c r="A143" s="25"/>
      <c r="B143" s="38"/>
      <c r="C143" s="38"/>
      <c r="D143" s="38"/>
    </row>
    <row r="144" spans="1:4" ht="15" customHeight="1" x14ac:dyDescent="0.25">
      <c r="A144" s="418" t="s">
        <v>46</v>
      </c>
      <c r="B144" s="419"/>
      <c r="C144" s="419"/>
      <c r="D144" s="419"/>
    </row>
    <row r="145" spans="1:4" ht="7.5" customHeight="1" x14ac:dyDescent="0.25">
      <c r="A145" s="440"/>
      <c r="B145" s="419"/>
      <c r="C145" s="419"/>
      <c r="D145" s="419"/>
    </row>
    <row r="146" spans="1:4" ht="25.5" customHeight="1" x14ac:dyDescent="0.25">
      <c r="A146" s="440" t="s">
        <v>47</v>
      </c>
      <c r="B146" s="419"/>
      <c r="C146" s="419"/>
      <c r="D146" s="419"/>
    </row>
    <row r="147" spans="1:4" ht="12.75" customHeight="1" x14ac:dyDescent="0.2">
      <c r="A147" s="458" t="s">
        <v>48</v>
      </c>
      <c r="B147" s="459"/>
      <c r="C147" s="459"/>
      <c r="D147" s="459"/>
    </row>
    <row r="148" spans="1:4" ht="12.75" x14ac:dyDescent="0.2">
      <c r="A148" s="458" t="s">
        <v>49</v>
      </c>
      <c r="B148" s="459"/>
      <c r="C148" s="459"/>
      <c r="D148" s="459"/>
    </row>
    <row r="149" spans="1:4" ht="12.75" x14ac:dyDescent="0.2">
      <c r="A149" s="458" t="s">
        <v>50</v>
      </c>
      <c r="B149" s="459"/>
      <c r="C149" s="459"/>
      <c r="D149" s="459"/>
    </row>
    <row r="150" spans="1:4" ht="12.75" x14ac:dyDescent="0.2">
      <c r="A150" s="458" t="s">
        <v>541</v>
      </c>
      <c r="B150" s="459"/>
      <c r="C150" s="459"/>
      <c r="D150" s="459"/>
    </row>
    <row r="151" spans="1:4" ht="12.75" x14ac:dyDescent="0.2">
      <c r="A151" s="458" t="s">
        <v>51</v>
      </c>
      <c r="B151" s="459"/>
      <c r="C151" s="459"/>
      <c r="D151" s="459"/>
    </row>
    <row r="152" spans="1:4" ht="12.75" customHeight="1" x14ac:dyDescent="0.25">
      <c r="A152" s="460" t="s">
        <v>542</v>
      </c>
      <c r="B152" s="461"/>
      <c r="C152" s="461"/>
      <c r="D152" s="461"/>
    </row>
    <row r="153" spans="1:4" ht="12.75" customHeight="1" x14ac:dyDescent="0.25">
      <c r="A153" s="424" t="s">
        <v>543</v>
      </c>
      <c r="B153" s="425"/>
      <c r="C153" s="425"/>
      <c r="D153" s="425"/>
    </row>
    <row r="154" spans="1:4" ht="12.75" x14ac:dyDescent="0.2">
      <c r="A154" s="458" t="s">
        <v>52</v>
      </c>
      <c r="B154" s="459"/>
      <c r="C154" s="459"/>
      <c r="D154" s="459"/>
    </row>
    <row r="155" spans="1:4" ht="9.75" customHeight="1" x14ac:dyDescent="0.25">
      <c r="A155" s="440"/>
      <c r="B155" s="419"/>
      <c r="C155" s="419"/>
      <c r="D155" s="419"/>
    </row>
    <row r="156" spans="1:4" ht="15" customHeight="1" x14ac:dyDescent="0.25">
      <c r="A156" s="418" t="s">
        <v>53</v>
      </c>
      <c r="B156" s="419"/>
      <c r="C156" s="419"/>
      <c r="D156" s="419"/>
    </row>
    <row r="157" spans="1:4" ht="7.5" customHeight="1" x14ac:dyDescent="0.25">
      <c r="A157" s="440"/>
      <c r="B157" s="419"/>
      <c r="C157" s="419"/>
      <c r="D157" s="419"/>
    </row>
    <row r="158" spans="1:4" ht="64.5" customHeight="1" x14ac:dyDescent="0.25">
      <c r="A158" s="440" t="s">
        <v>544</v>
      </c>
      <c r="B158" s="419"/>
      <c r="C158" s="419"/>
      <c r="D158" s="419"/>
    </row>
    <row r="159" spans="1:4" ht="38.25" customHeight="1" x14ac:dyDescent="0.25">
      <c r="A159" s="440" t="s">
        <v>54</v>
      </c>
      <c r="B159" s="419"/>
      <c r="C159" s="419"/>
      <c r="D159" s="419"/>
    </row>
    <row r="160" spans="1:4" ht="9.75" customHeight="1" x14ac:dyDescent="0.25">
      <c r="A160" s="440"/>
      <c r="B160" s="419"/>
      <c r="C160" s="419"/>
      <c r="D160" s="419"/>
    </row>
    <row r="161" spans="1:4" ht="15" customHeight="1" x14ac:dyDescent="0.25">
      <c r="A161" s="418" t="s">
        <v>55</v>
      </c>
      <c r="B161" s="419"/>
      <c r="C161" s="419"/>
      <c r="D161" s="419"/>
    </row>
    <row r="162" spans="1:4" ht="7.5" customHeight="1" x14ac:dyDescent="0.25">
      <c r="A162" s="440"/>
      <c r="B162" s="419"/>
      <c r="C162" s="419"/>
      <c r="D162" s="419"/>
    </row>
    <row r="163" spans="1:4" ht="38.25" customHeight="1" x14ac:dyDescent="0.25">
      <c r="A163" s="440" t="s">
        <v>545</v>
      </c>
      <c r="B163" s="419"/>
      <c r="C163" s="419"/>
      <c r="D163" s="419"/>
    </row>
    <row r="164" spans="1:4" ht="38.25" customHeight="1" x14ac:dyDescent="0.25">
      <c r="A164" s="440" t="s">
        <v>546</v>
      </c>
      <c r="B164" s="419"/>
      <c r="C164" s="419"/>
      <c r="D164" s="419"/>
    </row>
    <row r="165" spans="1:4" ht="12.75" x14ac:dyDescent="0.25">
      <c r="A165" s="465" t="s">
        <v>56</v>
      </c>
      <c r="B165" s="419"/>
      <c r="C165" s="419"/>
      <c r="D165" s="419"/>
    </row>
    <row r="166" spans="1:4" ht="9.75" customHeight="1" x14ac:dyDescent="0.25">
      <c r="A166" s="37"/>
    </row>
    <row r="167" spans="1:4" ht="14.25" customHeight="1" x14ac:dyDescent="0.25">
      <c r="A167" s="438" t="s">
        <v>57</v>
      </c>
      <c r="B167" s="437"/>
      <c r="C167" s="437"/>
      <c r="D167" s="437"/>
    </row>
    <row r="168" spans="1:4" ht="7.5" customHeight="1" x14ac:dyDescent="0.25">
      <c r="A168" s="439"/>
      <c r="B168" s="437"/>
      <c r="C168" s="437"/>
      <c r="D168" s="437"/>
    </row>
    <row r="169" spans="1:4" ht="55.5" customHeight="1" x14ac:dyDescent="0.25">
      <c r="A169" s="439" t="s">
        <v>58</v>
      </c>
      <c r="B169" s="437"/>
      <c r="C169" s="437"/>
      <c r="D169" s="437"/>
    </row>
    <row r="170" spans="1:4" ht="25.5" customHeight="1" x14ac:dyDescent="0.25">
      <c r="A170" s="436" t="s">
        <v>59</v>
      </c>
      <c r="B170" s="437"/>
      <c r="C170" s="437"/>
      <c r="D170" s="437"/>
    </row>
    <row r="171" spans="1:4" ht="7.5" customHeight="1" x14ac:dyDescent="0.25">
      <c r="A171" s="439"/>
      <c r="B171" s="437"/>
      <c r="C171" s="437"/>
      <c r="D171" s="437"/>
    </row>
    <row r="172" spans="1:4" ht="12.75" customHeight="1" x14ac:dyDescent="0.25">
      <c r="A172" s="456" t="s">
        <v>60</v>
      </c>
      <c r="B172" s="457"/>
      <c r="C172" s="457"/>
      <c r="D172" s="457"/>
    </row>
    <row r="173" spans="1:4" ht="7.5" customHeight="1" x14ac:dyDescent="0.25">
      <c r="A173" s="42"/>
      <c r="B173" s="43"/>
      <c r="C173" s="43"/>
      <c r="D173" s="43"/>
    </row>
    <row r="174" spans="1:4" ht="12.75" customHeight="1" x14ac:dyDescent="0.25">
      <c r="A174" s="44"/>
      <c r="B174" s="45" t="s">
        <v>61</v>
      </c>
      <c r="C174" s="45" t="s">
        <v>62</v>
      </c>
      <c r="D174" s="45" t="s">
        <v>63</v>
      </c>
    </row>
    <row r="175" spans="1:4" ht="5.25" customHeight="1" x14ac:dyDescent="0.25">
      <c r="A175" s="46"/>
      <c r="B175" s="47"/>
      <c r="C175" s="48"/>
      <c r="D175" s="48"/>
    </row>
    <row r="176" spans="1:4" ht="12.75" customHeight="1" x14ac:dyDescent="0.25">
      <c r="A176" s="46"/>
      <c r="B176" s="48" t="s">
        <v>64</v>
      </c>
      <c r="C176" s="48" t="s">
        <v>65</v>
      </c>
      <c r="D176" s="48" t="s">
        <v>66</v>
      </c>
    </row>
    <row r="177" spans="1:13" ht="12.75" customHeight="1" x14ac:dyDescent="0.25">
      <c r="A177" s="46"/>
      <c r="B177" s="48" t="s">
        <v>67</v>
      </c>
      <c r="C177" s="48" t="s">
        <v>65</v>
      </c>
      <c r="D177" s="48" t="s">
        <v>68</v>
      </c>
    </row>
    <row r="178" spans="1:13" ht="12.75" customHeight="1" x14ac:dyDescent="0.25">
      <c r="A178" s="46"/>
      <c r="B178" s="48" t="s">
        <v>69</v>
      </c>
      <c r="C178" s="48" t="s">
        <v>70</v>
      </c>
      <c r="D178" s="48" t="s">
        <v>66</v>
      </c>
    </row>
    <row r="179" spans="1:13" ht="12.75" customHeight="1" x14ac:dyDescent="0.25">
      <c r="A179" s="46"/>
      <c r="B179" s="48" t="s">
        <v>71</v>
      </c>
      <c r="C179" s="48" t="s">
        <v>72</v>
      </c>
      <c r="D179" s="48" t="s">
        <v>66</v>
      </c>
    </row>
    <row r="180" spans="1:13" ht="12.75" customHeight="1" x14ac:dyDescent="0.25">
      <c r="A180" s="46"/>
      <c r="B180" s="48" t="s">
        <v>73</v>
      </c>
      <c r="C180" s="48" t="s">
        <v>74</v>
      </c>
      <c r="D180" s="48" t="s">
        <v>75</v>
      </c>
    </row>
    <row r="181" spans="1:13" ht="12.75" customHeight="1" x14ac:dyDescent="0.25">
      <c r="A181" s="46"/>
      <c r="B181" s="48" t="s">
        <v>76</v>
      </c>
      <c r="C181" s="48" t="s">
        <v>74</v>
      </c>
      <c r="D181" s="48" t="s">
        <v>75</v>
      </c>
    </row>
    <row r="182" spans="1:13" ht="12.75" customHeight="1" x14ac:dyDescent="0.25">
      <c r="A182" s="46"/>
      <c r="B182" s="48" t="s">
        <v>77</v>
      </c>
      <c r="C182" s="48" t="s">
        <v>78</v>
      </c>
      <c r="D182" s="48" t="s">
        <v>75</v>
      </c>
    </row>
    <row r="183" spans="1:13" ht="12.75" customHeight="1" x14ac:dyDescent="0.25">
      <c r="A183" s="46"/>
      <c r="B183" s="48" t="s">
        <v>79</v>
      </c>
      <c r="C183" s="48" t="s">
        <v>80</v>
      </c>
      <c r="D183" s="335" t="s">
        <v>645</v>
      </c>
    </row>
    <row r="184" spans="1:13" ht="3" customHeight="1" x14ac:dyDescent="0.25">
      <c r="A184" s="46"/>
      <c r="B184" s="45"/>
      <c r="C184" s="45"/>
      <c r="D184" s="45"/>
    </row>
    <row r="185" spans="1:13" ht="7.5" customHeight="1" x14ac:dyDescent="0.25">
      <c r="A185" s="25"/>
      <c r="B185" s="15"/>
      <c r="C185" s="15"/>
      <c r="D185" s="15"/>
    </row>
    <row r="186" spans="1:13" ht="15" customHeight="1" x14ac:dyDescent="0.25">
      <c r="A186" s="418" t="s">
        <v>81</v>
      </c>
      <c r="B186" s="419"/>
      <c r="C186" s="419"/>
      <c r="D186" s="419"/>
    </row>
    <row r="187" spans="1:13" ht="7.5" customHeight="1" x14ac:dyDescent="0.25">
      <c r="A187" s="420"/>
      <c r="B187" s="419"/>
      <c r="C187" s="419"/>
      <c r="D187" s="419"/>
    </row>
    <row r="188" spans="1:13" ht="38.25" customHeight="1" x14ac:dyDescent="0.25">
      <c r="A188" s="426" t="s">
        <v>82</v>
      </c>
      <c r="B188" s="427"/>
      <c r="C188" s="427"/>
      <c r="D188" s="427"/>
      <c r="M188" s="15"/>
    </row>
    <row r="189" spans="1:13" ht="25.5" customHeight="1" x14ac:dyDescent="0.25">
      <c r="A189" s="426" t="s">
        <v>83</v>
      </c>
      <c r="B189" s="427"/>
      <c r="C189" s="427"/>
      <c r="D189" s="427"/>
      <c r="M189" s="15"/>
    </row>
    <row r="190" spans="1:13" ht="51" customHeight="1" x14ac:dyDescent="0.25">
      <c r="A190" s="426" t="s">
        <v>84</v>
      </c>
      <c r="B190" s="427"/>
      <c r="C190" s="427"/>
      <c r="D190" s="427"/>
      <c r="M190" s="15"/>
    </row>
    <row r="191" spans="1:13" ht="12.75" x14ac:dyDescent="0.25">
      <c r="A191" s="434" t="s">
        <v>85</v>
      </c>
      <c r="B191" s="435"/>
      <c r="C191" s="435"/>
      <c r="D191" s="435"/>
      <c r="M191" s="15"/>
    </row>
    <row r="192" spans="1:13" ht="7.5" customHeight="1" x14ac:dyDescent="0.25">
      <c r="A192" s="420"/>
      <c r="B192" s="419"/>
      <c r="C192" s="419"/>
      <c r="D192" s="419"/>
      <c r="M192" s="15"/>
    </row>
    <row r="193" spans="1:13" ht="76.5" customHeight="1" x14ac:dyDescent="0.25">
      <c r="A193" s="426" t="s">
        <v>86</v>
      </c>
      <c r="B193" s="427"/>
      <c r="C193" s="427"/>
      <c r="D193" s="427"/>
      <c r="M193" s="15"/>
    </row>
    <row r="194" spans="1:13" ht="9.75" customHeight="1" x14ac:dyDescent="0.25">
      <c r="A194" s="420"/>
      <c r="B194" s="419"/>
      <c r="C194" s="419"/>
      <c r="D194" s="419"/>
      <c r="M194" s="15"/>
    </row>
    <row r="195" spans="1:13" ht="15" customHeight="1" x14ac:dyDescent="0.25">
      <c r="A195" s="418" t="s">
        <v>646</v>
      </c>
      <c r="B195" s="419"/>
      <c r="C195" s="419"/>
      <c r="D195" s="419"/>
    </row>
    <row r="196" spans="1:13" ht="7.5" customHeight="1" x14ac:dyDescent="0.25">
      <c r="A196" s="420"/>
      <c r="B196" s="419"/>
      <c r="C196" s="419"/>
      <c r="D196" s="419"/>
    </row>
    <row r="197" spans="1:13" ht="51" customHeight="1" x14ac:dyDescent="0.25">
      <c r="A197" s="426" t="s">
        <v>87</v>
      </c>
      <c r="B197" s="427"/>
      <c r="C197" s="427"/>
      <c r="D197" s="427"/>
    </row>
    <row r="198" spans="1:13" ht="65.25" customHeight="1" x14ac:dyDescent="0.25">
      <c r="A198" s="426" t="s">
        <v>647</v>
      </c>
      <c r="B198" s="433"/>
      <c r="C198" s="433"/>
      <c r="D198" s="433"/>
    </row>
    <row r="199" spans="1:13" ht="12.75" x14ac:dyDescent="0.25">
      <c r="A199" s="434" t="s">
        <v>85</v>
      </c>
      <c r="B199" s="435"/>
      <c r="C199" s="435"/>
      <c r="D199" s="435"/>
    </row>
    <row r="200" spans="1:13" ht="25.5" customHeight="1" x14ac:dyDescent="0.25">
      <c r="A200" s="426" t="s">
        <v>88</v>
      </c>
      <c r="B200" s="427"/>
      <c r="C200" s="427"/>
      <c r="D200" s="427"/>
    </row>
    <row r="201" spans="1:13" ht="9.75" customHeight="1" x14ac:dyDescent="0.25">
      <c r="A201" s="420"/>
      <c r="B201" s="419"/>
      <c r="C201" s="419"/>
      <c r="D201" s="419"/>
    </row>
    <row r="202" spans="1:13" ht="15" customHeight="1" x14ac:dyDescent="0.25">
      <c r="A202" s="418" t="s">
        <v>89</v>
      </c>
      <c r="B202" s="419"/>
      <c r="C202" s="419"/>
      <c r="D202" s="419"/>
    </row>
    <row r="203" spans="1:13" ht="7.5" customHeight="1" x14ac:dyDescent="0.25">
      <c r="A203" s="420"/>
      <c r="B203" s="419"/>
      <c r="C203" s="419"/>
      <c r="D203" s="419"/>
    </row>
    <row r="204" spans="1:13" ht="38.25" customHeight="1" x14ac:dyDescent="0.25">
      <c r="A204" s="421" t="s">
        <v>654</v>
      </c>
      <c r="B204" s="422"/>
      <c r="C204" s="422"/>
      <c r="D204" s="422"/>
    </row>
    <row r="205" spans="1:13" ht="25.5" customHeight="1" x14ac:dyDescent="0.25">
      <c r="A205" s="423" t="s">
        <v>547</v>
      </c>
      <c r="B205" s="422"/>
      <c r="C205" s="422"/>
      <c r="D205" s="422"/>
    </row>
    <row r="206" spans="1:13" ht="15.75" customHeight="1" x14ac:dyDescent="0.25">
      <c r="A206" s="448" t="s">
        <v>548</v>
      </c>
      <c r="B206" s="448"/>
      <c r="C206" s="448"/>
      <c r="D206" s="448"/>
    </row>
    <row r="207" spans="1:13" ht="6.75" customHeight="1" x14ac:dyDescent="0.25">
      <c r="A207" s="258"/>
      <c r="B207" s="258"/>
      <c r="C207" s="258"/>
      <c r="D207" s="258"/>
    </row>
    <row r="208" spans="1:13" ht="28.5" customHeight="1" x14ac:dyDescent="0.25">
      <c r="A208" s="423" t="s">
        <v>549</v>
      </c>
      <c r="B208" s="422"/>
      <c r="C208" s="422"/>
      <c r="D208" s="422"/>
    </row>
    <row r="209" spans="1:256" ht="12.75" customHeight="1" x14ac:dyDescent="0.25">
      <c r="A209" s="463" t="s">
        <v>56</v>
      </c>
      <c r="B209" s="464"/>
      <c r="C209" s="464"/>
      <c r="D209" s="464"/>
    </row>
    <row r="210" spans="1:256" ht="7.5" customHeight="1" x14ac:dyDescent="0.25">
      <c r="A210" s="34"/>
      <c r="B210" s="32"/>
      <c r="C210" s="32"/>
      <c r="D210" s="32"/>
      <c r="E210" s="34"/>
      <c r="F210" s="32"/>
      <c r="G210" s="32"/>
      <c r="H210" s="32"/>
      <c r="I210" s="34"/>
      <c r="J210" s="32"/>
      <c r="K210" s="32"/>
      <c r="L210" s="32"/>
      <c r="M210" s="34"/>
      <c r="N210" s="32"/>
      <c r="O210" s="32"/>
      <c r="P210" s="32"/>
      <c r="Q210" s="34"/>
      <c r="R210" s="32"/>
      <c r="S210" s="32"/>
      <c r="T210" s="32"/>
      <c r="U210" s="34"/>
      <c r="V210" s="32"/>
      <c r="W210" s="32"/>
      <c r="X210" s="32"/>
      <c r="Y210" s="34"/>
      <c r="Z210" s="32"/>
      <c r="AA210" s="32"/>
      <c r="AB210" s="32"/>
      <c r="AC210" s="34"/>
      <c r="AD210" s="32"/>
      <c r="AE210" s="32"/>
      <c r="AF210" s="32"/>
      <c r="AG210" s="34"/>
      <c r="AH210" s="32"/>
      <c r="AI210" s="32"/>
      <c r="AJ210" s="32"/>
      <c r="AK210" s="34"/>
      <c r="AL210" s="32"/>
      <c r="AM210" s="32"/>
      <c r="AN210" s="32"/>
      <c r="AO210" s="34"/>
      <c r="AP210" s="32"/>
      <c r="AQ210" s="32"/>
      <c r="AR210" s="32"/>
      <c r="AS210" s="34"/>
      <c r="AT210" s="32"/>
      <c r="AU210" s="32"/>
      <c r="AV210" s="32"/>
      <c r="AW210" s="34"/>
      <c r="AX210" s="32"/>
      <c r="AY210" s="32"/>
      <c r="AZ210" s="32"/>
      <c r="BA210" s="34"/>
      <c r="BB210" s="32"/>
      <c r="BC210" s="32"/>
      <c r="BD210" s="32"/>
      <c r="BE210" s="34"/>
      <c r="BF210" s="32"/>
      <c r="BG210" s="32"/>
      <c r="BH210" s="32"/>
      <c r="BI210" s="34"/>
      <c r="BJ210" s="32"/>
      <c r="BK210" s="32"/>
      <c r="BL210" s="32"/>
      <c r="BM210" s="34"/>
      <c r="BN210" s="32"/>
      <c r="BO210" s="32"/>
      <c r="BP210" s="32"/>
      <c r="BQ210" s="34"/>
      <c r="BR210" s="32"/>
      <c r="BS210" s="32"/>
      <c r="BT210" s="32"/>
      <c r="BU210" s="34"/>
      <c r="BV210" s="32"/>
      <c r="BW210" s="32"/>
      <c r="BX210" s="32"/>
      <c r="BY210" s="34"/>
      <c r="BZ210" s="32"/>
      <c r="CA210" s="32"/>
      <c r="CB210" s="32"/>
      <c r="CC210" s="34"/>
      <c r="CD210" s="32"/>
      <c r="CE210" s="32"/>
      <c r="CF210" s="32"/>
      <c r="CG210" s="34"/>
      <c r="CH210" s="32"/>
      <c r="CI210" s="32"/>
      <c r="CJ210" s="32"/>
      <c r="CK210" s="34"/>
      <c r="CL210" s="32"/>
      <c r="CM210" s="32"/>
      <c r="CN210" s="32"/>
      <c r="CO210" s="34"/>
      <c r="CP210" s="32"/>
      <c r="CQ210" s="32"/>
      <c r="CR210" s="32"/>
      <c r="CS210" s="34"/>
      <c r="CT210" s="32"/>
      <c r="CU210" s="32"/>
      <c r="CV210" s="32"/>
      <c r="CW210" s="34"/>
      <c r="CX210" s="32"/>
      <c r="CY210" s="32"/>
      <c r="CZ210" s="32"/>
      <c r="DA210" s="34"/>
      <c r="DB210" s="32"/>
      <c r="DC210" s="32"/>
      <c r="DD210" s="32"/>
      <c r="DE210" s="34"/>
      <c r="DF210" s="32"/>
      <c r="DG210" s="32"/>
      <c r="DH210" s="32"/>
      <c r="DI210" s="34"/>
      <c r="DJ210" s="32"/>
      <c r="DK210" s="32"/>
      <c r="DL210" s="32"/>
      <c r="DM210" s="34"/>
      <c r="DN210" s="32"/>
      <c r="DO210" s="32"/>
      <c r="DP210" s="32"/>
      <c r="DQ210" s="34"/>
      <c r="DR210" s="32"/>
      <c r="DS210" s="32"/>
      <c r="DT210" s="32"/>
      <c r="DU210" s="34"/>
      <c r="DV210" s="32"/>
      <c r="DW210" s="32"/>
      <c r="DX210" s="32"/>
      <c r="DY210" s="34"/>
      <c r="DZ210" s="32"/>
      <c r="EA210" s="32"/>
      <c r="EB210" s="32"/>
      <c r="EC210" s="34"/>
      <c r="ED210" s="32"/>
      <c r="EE210" s="32"/>
      <c r="EF210" s="32"/>
      <c r="EG210" s="34"/>
      <c r="EH210" s="32"/>
      <c r="EI210" s="32"/>
      <c r="EJ210" s="32"/>
      <c r="EK210" s="34"/>
      <c r="EL210" s="32"/>
      <c r="EM210" s="32"/>
      <c r="EN210" s="32"/>
      <c r="EO210" s="34"/>
      <c r="EP210" s="32"/>
      <c r="EQ210" s="32"/>
      <c r="ER210" s="32"/>
      <c r="ES210" s="34"/>
      <c r="ET210" s="32"/>
      <c r="EU210" s="32"/>
      <c r="EV210" s="32"/>
      <c r="EW210" s="34"/>
      <c r="EX210" s="32"/>
      <c r="EY210" s="32"/>
      <c r="EZ210" s="32"/>
      <c r="FA210" s="34"/>
      <c r="FB210" s="32"/>
      <c r="FC210" s="32"/>
      <c r="FD210" s="32"/>
      <c r="FE210" s="34"/>
      <c r="FF210" s="32"/>
      <c r="FG210" s="32"/>
      <c r="FH210" s="32"/>
      <c r="FI210" s="34"/>
      <c r="FJ210" s="32"/>
      <c r="FK210" s="32"/>
      <c r="FL210" s="32"/>
      <c r="FM210" s="34"/>
      <c r="FN210" s="32"/>
      <c r="FO210" s="32"/>
      <c r="FP210" s="32"/>
      <c r="FQ210" s="34"/>
      <c r="FR210" s="32"/>
      <c r="FS210" s="32"/>
      <c r="FT210" s="32"/>
      <c r="FU210" s="34"/>
      <c r="FV210" s="32"/>
      <c r="FW210" s="32"/>
      <c r="FX210" s="32"/>
      <c r="FY210" s="34"/>
      <c r="FZ210" s="32"/>
      <c r="GA210" s="32"/>
      <c r="GB210" s="32"/>
      <c r="GC210" s="34"/>
      <c r="GD210" s="32"/>
      <c r="GE210" s="32"/>
      <c r="GF210" s="32"/>
      <c r="GG210" s="34"/>
      <c r="GH210" s="32"/>
      <c r="GI210" s="32"/>
      <c r="GJ210" s="32"/>
      <c r="GK210" s="34"/>
      <c r="GL210" s="32"/>
      <c r="GM210" s="32"/>
      <c r="GN210" s="32"/>
      <c r="GO210" s="34"/>
      <c r="GP210" s="32"/>
      <c r="GQ210" s="32"/>
      <c r="GR210" s="32"/>
      <c r="GS210" s="34"/>
      <c r="GT210" s="32"/>
      <c r="GU210" s="32"/>
      <c r="GV210" s="32"/>
      <c r="GW210" s="34"/>
      <c r="GX210" s="32"/>
      <c r="GY210" s="32"/>
      <c r="GZ210" s="32"/>
      <c r="HA210" s="34"/>
      <c r="HB210" s="32"/>
      <c r="HC210" s="32"/>
      <c r="HD210" s="32"/>
      <c r="HE210" s="34"/>
      <c r="HF210" s="32"/>
      <c r="HG210" s="32"/>
      <c r="HH210" s="32"/>
      <c r="HI210" s="34"/>
      <c r="HJ210" s="32"/>
      <c r="HK210" s="32"/>
      <c r="HL210" s="32"/>
      <c r="HM210" s="34"/>
      <c r="HN210" s="32"/>
      <c r="HO210" s="32"/>
      <c r="HP210" s="32"/>
      <c r="HQ210" s="34"/>
      <c r="HR210" s="32"/>
      <c r="HS210" s="32"/>
      <c r="HT210" s="32"/>
      <c r="HU210" s="34"/>
      <c r="HV210" s="32"/>
      <c r="HW210" s="32"/>
      <c r="HX210" s="32"/>
      <c r="HY210" s="34"/>
      <c r="HZ210" s="32"/>
      <c r="IA210" s="32"/>
      <c r="IB210" s="32"/>
      <c r="IC210" s="34"/>
      <c r="ID210" s="32"/>
      <c r="IE210" s="32"/>
      <c r="IF210" s="32"/>
      <c r="IG210" s="34"/>
      <c r="IH210" s="32"/>
      <c r="II210" s="32"/>
      <c r="IJ210" s="32"/>
      <c r="IK210" s="34"/>
      <c r="IL210" s="32"/>
      <c r="IM210" s="32"/>
      <c r="IN210" s="32"/>
      <c r="IO210" s="34"/>
      <c r="IP210" s="32"/>
      <c r="IQ210" s="32"/>
      <c r="IR210" s="32"/>
      <c r="IS210" s="34"/>
      <c r="IT210" s="32"/>
      <c r="IU210" s="32"/>
      <c r="IV210" s="32"/>
    </row>
    <row r="211" spans="1:256" ht="25.5" customHeight="1" x14ac:dyDescent="0.25">
      <c r="A211" s="426" t="s">
        <v>90</v>
      </c>
      <c r="B211" s="427"/>
      <c r="C211" s="427"/>
      <c r="D211" s="427"/>
      <c r="F211" s="49"/>
    </row>
    <row r="212" spans="1:256" ht="7.5" customHeight="1" x14ac:dyDescent="0.25">
      <c r="A212" s="50"/>
      <c r="B212" s="38"/>
      <c r="C212" s="38"/>
      <c r="D212" s="38"/>
      <c r="F212" s="49"/>
    </row>
    <row r="213" spans="1:256" ht="12.75" customHeight="1" x14ac:dyDescent="0.25">
      <c r="A213" s="420" t="s">
        <v>91</v>
      </c>
      <c r="B213" s="419"/>
      <c r="C213" s="419"/>
      <c r="D213" s="419"/>
      <c r="F213" s="49"/>
    </row>
    <row r="214" spans="1:256" ht="12.75" customHeight="1" x14ac:dyDescent="0.25">
      <c r="A214" s="51" t="s">
        <v>24</v>
      </c>
      <c r="B214" s="445" t="s">
        <v>92</v>
      </c>
      <c r="C214" s="445"/>
      <c r="D214" s="445"/>
      <c r="F214" s="49"/>
    </row>
    <row r="215" spans="1:256" ht="38.25" customHeight="1" x14ac:dyDescent="0.25">
      <c r="A215" s="50"/>
      <c r="B215" s="433" t="s">
        <v>93</v>
      </c>
      <c r="C215" s="427"/>
      <c r="D215" s="427"/>
      <c r="F215" s="49"/>
    </row>
    <row r="216" spans="1:256" ht="15" x14ac:dyDescent="0.25">
      <c r="A216" s="50" t="s">
        <v>24</v>
      </c>
      <c r="B216" s="447" t="s">
        <v>648</v>
      </c>
      <c r="C216" s="446"/>
      <c r="D216" s="446"/>
      <c r="F216" s="49"/>
    </row>
    <row r="217" spans="1:256" ht="39.75" customHeight="1" x14ac:dyDescent="0.25">
      <c r="A217" s="336"/>
      <c r="B217" s="446" t="s">
        <v>653</v>
      </c>
      <c r="C217" s="446"/>
      <c r="D217" s="446"/>
      <c r="F217" s="49"/>
    </row>
    <row r="218" spans="1:256" ht="12.75" customHeight="1" x14ac:dyDescent="0.25">
      <c r="A218" s="51" t="s">
        <v>24</v>
      </c>
      <c r="B218" s="453" t="s">
        <v>94</v>
      </c>
      <c r="C218" s="453"/>
      <c r="D218" s="453"/>
      <c r="F218" s="49"/>
    </row>
    <row r="219" spans="1:256" ht="55.5" customHeight="1" x14ac:dyDescent="0.25">
      <c r="A219" s="51"/>
      <c r="B219" s="433" t="s">
        <v>652</v>
      </c>
      <c r="C219" s="427"/>
      <c r="D219" s="427"/>
      <c r="F219" s="49"/>
    </row>
    <row r="220" spans="1:256" ht="9.75" customHeight="1" x14ac:dyDescent="0.25">
      <c r="A220" s="420"/>
      <c r="B220" s="419"/>
      <c r="C220" s="419"/>
      <c r="D220" s="419"/>
    </row>
    <row r="221" spans="1:256" ht="15" customHeight="1" x14ac:dyDescent="0.25">
      <c r="A221" s="432" t="s">
        <v>550</v>
      </c>
      <c r="B221" s="431"/>
      <c r="C221" s="431"/>
      <c r="D221" s="431"/>
    </row>
    <row r="222" spans="1:256" ht="5.25" customHeight="1" x14ac:dyDescent="0.25">
      <c r="A222" s="420"/>
      <c r="B222" s="419"/>
      <c r="C222" s="419"/>
      <c r="D222" s="419"/>
    </row>
    <row r="223" spans="1:256" ht="25.5" customHeight="1" x14ac:dyDescent="0.25">
      <c r="A223" s="426" t="s">
        <v>95</v>
      </c>
      <c r="B223" s="427"/>
      <c r="C223" s="427"/>
      <c r="D223" s="427"/>
    </row>
    <row r="224" spans="1:256" ht="12.75" customHeight="1" x14ac:dyDescent="0.25">
      <c r="A224" s="449" t="s">
        <v>96</v>
      </c>
      <c r="B224" s="445"/>
      <c r="C224" s="445"/>
      <c r="D224" s="445"/>
    </row>
    <row r="225" spans="1:4" ht="13.5" customHeight="1" x14ac:dyDescent="0.25">
      <c r="A225" s="444" t="s">
        <v>97</v>
      </c>
      <c r="B225" s="419"/>
      <c r="C225" s="419"/>
      <c r="D225" s="419"/>
    </row>
    <row r="226" spans="1:4" ht="25.5" customHeight="1" x14ac:dyDescent="0.25">
      <c r="A226" s="444" t="s">
        <v>98</v>
      </c>
      <c r="B226" s="419"/>
      <c r="C226" s="419"/>
      <c r="D226" s="419"/>
    </row>
    <row r="227" spans="1:4" ht="12.75" customHeight="1" x14ac:dyDescent="0.25">
      <c r="A227" s="449" t="s">
        <v>99</v>
      </c>
      <c r="B227" s="445"/>
      <c r="C227" s="445"/>
      <c r="D227" s="445"/>
    </row>
    <row r="228" spans="1:4" ht="12.75" customHeight="1" x14ac:dyDescent="0.25">
      <c r="A228" s="444" t="s">
        <v>100</v>
      </c>
      <c r="B228" s="419"/>
      <c r="C228" s="419"/>
      <c r="D228" s="419"/>
    </row>
    <row r="229" spans="1:4" ht="12.75" customHeight="1" x14ac:dyDescent="0.25">
      <c r="A229" s="449" t="s">
        <v>101</v>
      </c>
      <c r="B229" s="445"/>
      <c r="C229" s="445"/>
      <c r="D229" s="445"/>
    </row>
    <row r="230" spans="1:4" ht="12.75" customHeight="1" x14ac:dyDescent="0.25">
      <c r="A230" s="444" t="s">
        <v>102</v>
      </c>
      <c r="B230" s="419"/>
      <c r="C230" s="419"/>
      <c r="D230" s="419"/>
    </row>
    <row r="231" spans="1:4" ht="12.75" customHeight="1" x14ac:dyDescent="0.25">
      <c r="A231" s="420"/>
      <c r="B231" s="419"/>
      <c r="C231" s="419"/>
      <c r="D231" s="419"/>
    </row>
    <row r="232" spans="1:4" ht="38.25" customHeight="1" x14ac:dyDescent="0.25">
      <c r="A232" s="426" t="s">
        <v>103</v>
      </c>
      <c r="B232" s="427"/>
      <c r="C232" s="427"/>
      <c r="D232" s="427"/>
    </row>
    <row r="233" spans="1:4" ht="6" customHeight="1" x14ac:dyDescent="0.25">
      <c r="A233" s="420"/>
      <c r="B233" s="419"/>
      <c r="C233" s="419"/>
      <c r="D233" s="419"/>
    </row>
    <row r="234" spans="1:4" ht="82.5" customHeight="1" x14ac:dyDescent="0.25">
      <c r="A234" s="426" t="s">
        <v>104</v>
      </c>
      <c r="B234" s="427"/>
      <c r="C234" s="427"/>
      <c r="D234" s="427"/>
    </row>
    <row r="235" spans="1:4" ht="25.5" customHeight="1" x14ac:dyDescent="0.25">
      <c r="A235" s="426" t="s">
        <v>105</v>
      </c>
      <c r="B235" s="427"/>
      <c r="C235" s="427"/>
      <c r="D235" s="427"/>
    </row>
    <row r="236" spans="1:4" ht="6" customHeight="1" x14ac:dyDescent="0.25">
      <c r="A236" s="420"/>
      <c r="B236" s="419"/>
      <c r="C236" s="419"/>
      <c r="D236" s="419"/>
    </row>
    <row r="237" spans="1:4" ht="30" customHeight="1" x14ac:dyDescent="0.25">
      <c r="A237" s="426" t="s">
        <v>106</v>
      </c>
      <c r="B237" s="427"/>
      <c r="C237" s="427"/>
      <c r="D237" s="427"/>
    </row>
    <row r="238" spans="1:4" ht="12.75" customHeight="1" x14ac:dyDescent="0.25">
      <c r="A238" s="420"/>
      <c r="B238" s="419"/>
      <c r="C238" s="419"/>
      <c r="D238" s="419"/>
    </row>
    <row r="239" spans="1:4" ht="12.75" customHeight="1" x14ac:dyDescent="0.25">
      <c r="A239" s="432" t="s">
        <v>551</v>
      </c>
      <c r="B239" s="431"/>
      <c r="C239" s="431"/>
      <c r="D239" s="431"/>
    </row>
    <row r="240" spans="1:4" ht="10.5" customHeight="1" x14ac:dyDescent="0.25">
      <c r="A240" s="430"/>
      <c r="B240" s="431"/>
      <c r="C240" s="431"/>
      <c r="D240" s="431"/>
    </row>
    <row r="241" spans="1:4" ht="42" customHeight="1" x14ac:dyDescent="0.25">
      <c r="A241" s="428" t="s">
        <v>692</v>
      </c>
      <c r="B241" s="429"/>
      <c r="C241" s="429"/>
      <c r="D241" s="429"/>
    </row>
    <row r="242" spans="1:4" ht="56.25" customHeight="1" x14ac:dyDescent="0.25">
      <c r="A242" s="421" t="s">
        <v>635</v>
      </c>
      <c r="B242" s="431"/>
      <c r="C242" s="431"/>
      <c r="D242" s="431"/>
    </row>
    <row r="243" spans="1:4" ht="8.25" customHeight="1" x14ac:dyDescent="0.25">
      <c r="A243" s="267"/>
      <c r="B243" s="323"/>
      <c r="C243" s="323"/>
      <c r="D243" s="323"/>
    </row>
    <row r="244" spans="1:4" ht="68.25" customHeight="1" x14ac:dyDescent="0.25">
      <c r="A244" s="421" t="s">
        <v>636</v>
      </c>
      <c r="B244" s="422"/>
      <c r="C244" s="422"/>
      <c r="D244" s="422"/>
    </row>
    <row r="245" spans="1:4" ht="63" customHeight="1" x14ac:dyDescent="0.25">
      <c r="A245" s="428" t="s">
        <v>637</v>
      </c>
      <c r="B245" s="429"/>
      <c r="C245" s="429"/>
      <c r="D245" s="429"/>
    </row>
    <row r="246" spans="1:4" ht="8.25" customHeight="1" x14ac:dyDescent="0.25">
      <c r="A246" s="430"/>
      <c r="B246" s="431"/>
      <c r="C246" s="431"/>
      <c r="D246" s="431"/>
    </row>
    <row r="247" spans="1:4" ht="52.5" customHeight="1" x14ac:dyDescent="0.25">
      <c r="A247" s="428" t="s">
        <v>638</v>
      </c>
      <c r="B247" s="429"/>
      <c r="C247" s="429"/>
      <c r="D247" s="429"/>
    </row>
    <row r="248" spans="1:4" ht="7.5" customHeight="1" x14ac:dyDescent="0.25">
      <c r="A248" s="430"/>
      <c r="B248" s="431"/>
      <c r="C248" s="431"/>
      <c r="D248" s="431"/>
    </row>
    <row r="249" spans="1:4" ht="42.75" customHeight="1" x14ac:dyDescent="0.25">
      <c r="A249" s="462" t="s">
        <v>639</v>
      </c>
      <c r="B249" s="451"/>
      <c r="C249" s="451"/>
      <c r="D249" s="451"/>
    </row>
    <row r="250" spans="1:4" ht="30.75" customHeight="1" x14ac:dyDescent="0.25">
      <c r="A250" s="450"/>
      <c r="B250" s="451"/>
      <c r="C250" s="451"/>
      <c r="D250" s="451"/>
    </row>
    <row r="251" spans="1:4" ht="12.75" customHeight="1" x14ac:dyDescent="0.25">
      <c r="A251" s="420"/>
      <c r="B251" s="419"/>
      <c r="C251" s="419"/>
      <c r="D251" s="419"/>
    </row>
    <row r="252" spans="1:4" ht="12.75" customHeight="1" x14ac:dyDescent="0.25">
      <c r="A252" s="420"/>
      <c r="B252" s="419"/>
      <c r="C252" s="419"/>
      <c r="D252" s="419"/>
    </row>
    <row r="253" spans="1:4" ht="12.75" customHeight="1" x14ac:dyDescent="0.25">
      <c r="A253" s="420"/>
      <c r="B253" s="419"/>
      <c r="C253" s="419"/>
      <c r="D253" s="419"/>
    </row>
    <row r="254" spans="1:4" ht="12.75" customHeight="1" x14ac:dyDescent="0.25">
      <c r="A254" s="420"/>
      <c r="B254" s="419"/>
      <c r="C254" s="419"/>
      <c r="D254" s="419"/>
    </row>
    <row r="255" spans="1:4" ht="12.75" customHeight="1" x14ac:dyDescent="0.25">
      <c r="A255" s="420"/>
      <c r="B255" s="419"/>
      <c r="C255" s="419"/>
      <c r="D255" s="419"/>
    </row>
    <row r="256" spans="1:4" ht="12.75" customHeight="1" x14ac:dyDescent="0.25">
      <c r="A256" s="420"/>
      <c r="B256" s="419"/>
      <c r="C256" s="419"/>
      <c r="D256" s="419"/>
    </row>
    <row r="257" spans="1:4" ht="12.75" customHeight="1" x14ac:dyDescent="0.25">
      <c r="A257" s="420"/>
      <c r="B257" s="419"/>
      <c r="C257" s="419"/>
      <c r="D257" s="419"/>
    </row>
    <row r="258" spans="1:4" ht="12.75" customHeight="1" x14ac:dyDescent="0.25">
      <c r="A258" s="420"/>
      <c r="B258" s="419"/>
      <c r="C258" s="419"/>
      <c r="D258" s="419"/>
    </row>
    <row r="259" spans="1:4" ht="12.75" customHeight="1" x14ac:dyDescent="0.25"/>
    <row r="260" spans="1:4" ht="12.75" customHeight="1" x14ac:dyDescent="0.25"/>
    <row r="261" spans="1:4" ht="12.75" customHeight="1" x14ac:dyDescent="0.25"/>
    <row r="262" spans="1:4" ht="12.75" customHeight="1" x14ac:dyDescent="0.25"/>
    <row r="263" spans="1:4" ht="12.75" customHeight="1" x14ac:dyDescent="0.25"/>
    <row r="264" spans="1:4" ht="12.75" customHeight="1" x14ac:dyDescent="0.25"/>
    <row r="265" spans="1:4" ht="12.75" customHeight="1" x14ac:dyDescent="0.25"/>
    <row r="266" spans="1:4" ht="12.75" customHeight="1" x14ac:dyDescent="0.25"/>
    <row r="267" spans="1:4" ht="12.75" customHeight="1" x14ac:dyDescent="0.25"/>
    <row r="268" spans="1:4" ht="12.75" customHeight="1" x14ac:dyDescent="0.25"/>
    <row r="269" spans="1:4" ht="12.75" customHeight="1" x14ac:dyDescent="0.25"/>
    <row r="270" spans="1:4" ht="12.75" customHeight="1" x14ac:dyDescent="0.25"/>
    <row r="271" spans="1:4" ht="12.75" customHeight="1" x14ac:dyDescent="0.25"/>
    <row r="272" spans="1:4"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sheetData>
  <mergeCells count="340">
    <mergeCell ref="A68:D68"/>
    <mergeCell ref="A69:D69"/>
    <mergeCell ref="A70:D70"/>
    <mergeCell ref="B71:D71"/>
    <mergeCell ref="B72:D72"/>
    <mergeCell ref="B73:D73"/>
    <mergeCell ref="A121:D121"/>
    <mergeCell ref="A125:D125"/>
    <mergeCell ref="A123:D123"/>
    <mergeCell ref="A115:D115"/>
    <mergeCell ref="A118:D118"/>
    <mergeCell ref="A119:D119"/>
    <mergeCell ref="A117:D117"/>
    <mergeCell ref="A116:D116"/>
    <mergeCell ref="A106:D106"/>
    <mergeCell ref="A107:D107"/>
    <mergeCell ref="A111:D111"/>
    <mergeCell ref="A112:D112"/>
    <mergeCell ref="A108:D108"/>
    <mergeCell ref="A109:D109"/>
    <mergeCell ref="A101:D101"/>
    <mergeCell ref="A103:D103"/>
    <mergeCell ref="A104:D104"/>
    <mergeCell ref="A95:D95"/>
    <mergeCell ref="A13:D13"/>
    <mergeCell ref="A14:D14"/>
    <mergeCell ref="A1:D1"/>
    <mergeCell ref="A2:D2"/>
    <mergeCell ref="A3:D3"/>
    <mergeCell ref="B5:D5"/>
    <mergeCell ref="F5:I5"/>
    <mergeCell ref="B6:D6"/>
    <mergeCell ref="B7:D7"/>
    <mergeCell ref="A9:D9"/>
    <mergeCell ref="A11:D11"/>
    <mergeCell ref="A12:D12"/>
    <mergeCell ref="B15:D15"/>
    <mergeCell ref="B16:D16"/>
    <mergeCell ref="B17:D17"/>
    <mergeCell ref="A19:D19"/>
    <mergeCell ref="A20:D20"/>
    <mergeCell ref="A21:D21"/>
    <mergeCell ref="A29:D29"/>
    <mergeCell ref="A30:D30"/>
    <mergeCell ref="A47:D47"/>
    <mergeCell ref="A31:D31"/>
    <mergeCell ref="A33:D33"/>
    <mergeCell ref="B36:D36"/>
    <mergeCell ref="B38:D38"/>
    <mergeCell ref="B39:D39"/>
    <mergeCell ref="B42:D42"/>
    <mergeCell ref="B43:D43"/>
    <mergeCell ref="B44:D44"/>
    <mergeCell ref="B34:D34"/>
    <mergeCell ref="B35:D35"/>
    <mergeCell ref="A23:D23"/>
    <mergeCell ref="A24:D24"/>
    <mergeCell ref="A26:D26"/>
    <mergeCell ref="A27:D27"/>
    <mergeCell ref="A28:D28"/>
    <mergeCell ref="A59:D59"/>
    <mergeCell ref="HU49:HX49"/>
    <mergeCell ref="HY49:IB49"/>
    <mergeCell ref="IC49:IF49"/>
    <mergeCell ref="CG49:CJ49"/>
    <mergeCell ref="CK49:CN49"/>
    <mergeCell ref="AC49:AF49"/>
    <mergeCell ref="AG49:AJ49"/>
    <mergeCell ref="Y49:AB49"/>
    <mergeCell ref="M49:P49"/>
    <mergeCell ref="Q49:T49"/>
    <mergeCell ref="CC49:CF49"/>
    <mergeCell ref="FI49:FL49"/>
    <mergeCell ref="FM49:FP49"/>
    <mergeCell ref="FQ49:FT49"/>
    <mergeCell ref="FU49:FX49"/>
    <mergeCell ref="FY49:GB49"/>
    <mergeCell ref="GC49:GF49"/>
    <mergeCell ref="GG49:GJ49"/>
    <mergeCell ref="A53:D53"/>
    <mergeCell ref="ES49:EV49"/>
    <mergeCell ref="EW49:EZ49"/>
    <mergeCell ref="FA49:FD49"/>
    <mergeCell ref="FE49:FH49"/>
    <mergeCell ref="A25:B25"/>
    <mergeCell ref="A49:D49"/>
    <mergeCell ref="E49:H49"/>
    <mergeCell ref="I49:L49"/>
    <mergeCell ref="B40:D40"/>
    <mergeCell ref="IS49:IV49"/>
    <mergeCell ref="A50:D50"/>
    <mergeCell ref="A51:D51"/>
    <mergeCell ref="A52:D52"/>
    <mergeCell ref="U49:X49"/>
    <mergeCell ref="GS49:GV49"/>
    <mergeCell ref="IK49:IN49"/>
    <mergeCell ref="IO49:IR49"/>
    <mergeCell ref="GW49:GZ49"/>
    <mergeCell ref="HA49:HD49"/>
    <mergeCell ref="HE49:HH49"/>
    <mergeCell ref="HI49:HL49"/>
    <mergeCell ref="HM49:HP49"/>
    <mergeCell ref="HQ49:HT49"/>
    <mergeCell ref="IG49:IJ49"/>
    <mergeCell ref="EC49:EF49"/>
    <mergeCell ref="EG49:EJ49"/>
    <mergeCell ref="EK49:EN49"/>
    <mergeCell ref="EO49:ER49"/>
    <mergeCell ref="I85:L85"/>
    <mergeCell ref="GK49:GN49"/>
    <mergeCell ref="GO49:GR49"/>
    <mergeCell ref="CO49:CR49"/>
    <mergeCell ref="CS49:CV49"/>
    <mergeCell ref="CW49:CZ49"/>
    <mergeCell ref="DA49:DD49"/>
    <mergeCell ref="DE49:DH49"/>
    <mergeCell ref="DI49:DL49"/>
    <mergeCell ref="DM49:DP49"/>
    <mergeCell ref="DQ49:DT49"/>
    <mergeCell ref="DU49:DX49"/>
    <mergeCell ref="DY49:EB49"/>
    <mergeCell ref="AK49:AN49"/>
    <mergeCell ref="AO49:AR49"/>
    <mergeCell ref="AS49:AV49"/>
    <mergeCell ref="AW49:AZ49"/>
    <mergeCell ref="BA49:BD49"/>
    <mergeCell ref="BE49:BH49"/>
    <mergeCell ref="BI49:BL49"/>
    <mergeCell ref="BM49:BP49"/>
    <mergeCell ref="BQ49:BT49"/>
    <mergeCell ref="BU49:BX49"/>
    <mergeCell ref="BY49:CB49"/>
    <mergeCell ref="A74:D74"/>
    <mergeCell ref="A79:D79"/>
    <mergeCell ref="A75:D75"/>
    <mergeCell ref="A77:D77"/>
    <mergeCell ref="A80:D80"/>
    <mergeCell ref="A81:D81"/>
    <mergeCell ref="A82:D82"/>
    <mergeCell ref="A83:D83"/>
    <mergeCell ref="A84:D84"/>
    <mergeCell ref="A60:D60"/>
    <mergeCell ref="A61:D61"/>
    <mergeCell ref="A62:D62"/>
    <mergeCell ref="A63:D63"/>
    <mergeCell ref="B64:D64"/>
    <mergeCell ref="B65:D65"/>
    <mergeCell ref="G65:J65"/>
    <mergeCell ref="B66:D66"/>
    <mergeCell ref="G66:J66"/>
    <mergeCell ref="IO85:IR85"/>
    <mergeCell ref="IS85:IV85"/>
    <mergeCell ref="A86:D86"/>
    <mergeCell ref="A87:D87"/>
    <mergeCell ref="A88:D88"/>
    <mergeCell ref="HM85:HP85"/>
    <mergeCell ref="HQ85:HT85"/>
    <mergeCell ref="HU85:HX85"/>
    <mergeCell ref="HY85:IB85"/>
    <mergeCell ref="DU85:DX85"/>
    <mergeCell ref="DY85:EB85"/>
    <mergeCell ref="EC85:EF85"/>
    <mergeCell ref="EG85:EJ85"/>
    <mergeCell ref="EK85:EN85"/>
    <mergeCell ref="EO85:ER85"/>
    <mergeCell ref="ES85:EV85"/>
    <mergeCell ref="EW85:EZ85"/>
    <mergeCell ref="FA85:FD85"/>
    <mergeCell ref="FE85:FH85"/>
    <mergeCell ref="FI85:FL85"/>
    <mergeCell ref="FM85:FP85"/>
    <mergeCell ref="BY85:CB85"/>
    <mergeCell ref="CC85:CF85"/>
    <mergeCell ref="Q85:T85"/>
    <mergeCell ref="IC85:IF85"/>
    <mergeCell ref="IG85:IJ85"/>
    <mergeCell ref="GO85:GR85"/>
    <mergeCell ref="GS85:GV85"/>
    <mergeCell ref="GW85:GZ85"/>
    <mergeCell ref="HA85:HD85"/>
    <mergeCell ref="HE85:HH85"/>
    <mergeCell ref="HI85:HL85"/>
    <mergeCell ref="DE85:DH85"/>
    <mergeCell ref="DI85:DL85"/>
    <mergeCell ref="DM85:DP85"/>
    <mergeCell ref="DQ85:DT85"/>
    <mergeCell ref="FQ85:FT85"/>
    <mergeCell ref="FU85:FX85"/>
    <mergeCell ref="DA85:DD85"/>
    <mergeCell ref="AW85:AZ85"/>
    <mergeCell ref="A146:D146"/>
    <mergeCell ref="A147:D147"/>
    <mergeCell ref="A91:D91"/>
    <mergeCell ref="A92:D92"/>
    <mergeCell ref="A93:D93"/>
    <mergeCell ref="A94:D94"/>
    <mergeCell ref="A114:D114"/>
    <mergeCell ref="A144:D144"/>
    <mergeCell ref="A145:D145"/>
    <mergeCell ref="A138:D138"/>
    <mergeCell ref="A134:D134"/>
    <mergeCell ref="A135:D135"/>
    <mergeCell ref="A136:D136"/>
    <mergeCell ref="A137:D137"/>
    <mergeCell ref="A110:C110"/>
    <mergeCell ref="A128:D128"/>
    <mergeCell ref="A129:D129"/>
    <mergeCell ref="M85:P85"/>
    <mergeCell ref="U85:X85"/>
    <mergeCell ref="Y85:AB85"/>
    <mergeCell ref="A85:D85"/>
    <mergeCell ref="E85:H85"/>
    <mergeCell ref="A127:D127"/>
    <mergeCell ref="IK85:IN85"/>
    <mergeCell ref="AC85:AF85"/>
    <mergeCell ref="AG85:AJ85"/>
    <mergeCell ref="AK85:AN85"/>
    <mergeCell ref="AO85:AR85"/>
    <mergeCell ref="AS85:AV85"/>
    <mergeCell ref="FY85:GB85"/>
    <mergeCell ref="GC85:GF85"/>
    <mergeCell ref="GG85:GJ85"/>
    <mergeCell ref="GK85:GN85"/>
    <mergeCell ref="BA85:BD85"/>
    <mergeCell ref="BE85:BH85"/>
    <mergeCell ref="BI85:BL85"/>
    <mergeCell ref="BM85:BP85"/>
    <mergeCell ref="BQ85:BT85"/>
    <mergeCell ref="BU85:BX85"/>
    <mergeCell ref="A89:D89"/>
    <mergeCell ref="A90:D90"/>
    <mergeCell ref="CG85:CJ85"/>
    <mergeCell ref="CK85:CN85"/>
    <mergeCell ref="CO85:CR85"/>
    <mergeCell ref="CS85:CV85"/>
    <mergeCell ref="CW85:CZ85"/>
    <mergeCell ref="A148:D148"/>
    <mergeCell ref="A139:D139"/>
    <mergeCell ref="A141:D141"/>
    <mergeCell ref="A142:D142"/>
    <mergeCell ref="A133:D133"/>
    <mergeCell ref="A156:D156"/>
    <mergeCell ref="A157:D157"/>
    <mergeCell ref="A158:D158"/>
    <mergeCell ref="A159:D159"/>
    <mergeCell ref="A258:D258"/>
    <mergeCell ref="A251:D251"/>
    <mergeCell ref="A252:D252"/>
    <mergeCell ref="A253:D253"/>
    <mergeCell ref="A254:D254"/>
    <mergeCell ref="A255:D255"/>
    <mergeCell ref="A256:D256"/>
    <mergeCell ref="A238:D238"/>
    <mergeCell ref="A227:D227"/>
    <mergeCell ref="A228:D228"/>
    <mergeCell ref="A229:D229"/>
    <mergeCell ref="A230:D230"/>
    <mergeCell ref="A231:D231"/>
    <mergeCell ref="A232:D232"/>
    <mergeCell ref="A240:D240"/>
    <mergeCell ref="A241:D241"/>
    <mergeCell ref="A242:D242"/>
    <mergeCell ref="A248:D248"/>
    <mergeCell ref="A244:D244"/>
    <mergeCell ref="A233:D233"/>
    <mergeCell ref="A234:D234"/>
    <mergeCell ref="A235:D235"/>
    <mergeCell ref="A236:D236"/>
    <mergeCell ref="A237:D237"/>
    <mergeCell ref="A250:D250"/>
    <mergeCell ref="A55:D55"/>
    <mergeCell ref="A54:D54"/>
    <mergeCell ref="A257:D257"/>
    <mergeCell ref="A226:D226"/>
    <mergeCell ref="B218:D218"/>
    <mergeCell ref="A171:D171"/>
    <mergeCell ref="A201:D201"/>
    <mergeCell ref="A189:D189"/>
    <mergeCell ref="A131:D131"/>
    <mergeCell ref="A172:D172"/>
    <mergeCell ref="A186:D186"/>
    <mergeCell ref="A187:D187"/>
    <mergeCell ref="A149:D149"/>
    <mergeCell ref="A150:D150"/>
    <mergeCell ref="A151:D151"/>
    <mergeCell ref="A152:D152"/>
    <mergeCell ref="A154:D154"/>
    <mergeCell ref="A155:D155"/>
    <mergeCell ref="A249:D249"/>
    <mergeCell ref="A208:D208"/>
    <mergeCell ref="A209:D209"/>
    <mergeCell ref="A188:D188"/>
    <mergeCell ref="A165:D165"/>
    <mergeCell ref="A97:D97"/>
    <mergeCell ref="A98:D98"/>
    <mergeCell ref="A57:D57"/>
    <mergeCell ref="A56:D56"/>
    <mergeCell ref="A225:D225"/>
    <mergeCell ref="A211:D211"/>
    <mergeCell ref="A213:D213"/>
    <mergeCell ref="B214:D214"/>
    <mergeCell ref="B215:D215"/>
    <mergeCell ref="A200:D200"/>
    <mergeCell ref="B219:D219"/>
    <mergeCell ref="A220:D220"/>
    <mergeCell ref="B217:D217"/>
    <mergeCell ref="B216:D216"/>
    <mergeCell ref="A206:D206"/>
    <mergeCell ref="A221:D221"/>
    <mergeCell ref="A222:D222"/>
    <mergeCell ref="A223:D223"/>
    <mergeCell ref="A224:D224"/>
    <mergeCell ref="A191:D191"/>
    <mergeCell ref="A192:D192"/>
    <mergeCell ref="A193:D193"/>
    <mergeCell ref="A194:D194"/>
    <mergeCell ref="A195:D195"/>
    <mergeCell ref="A202:D202"/>
    <mergeCell ref="A203:D203"/>
    <mergeCell ref="A204:D204"/>
    <mergeCell ref="A205:D205"/>
    <mergeCell ref="A153:D153"/>
    <mergeCell ref="A190:D190"/>
    <mergeCell ref="A245:D245"/>
    <mergeCell ref="A246:D246"/>
    <mergeCell ref="A247:D247"/>
    <mergeCell ref="A239:D239"/>
    <mergeCell ref="A196:D196"/>
    <mergeCell ref="A197:D197"/>
    <mergeCell ref="A198:D198"/>
    <mergeCell ref="A199:D199"/>
    <mergeCell ref="A170:D170"/>
    <mergeCell ref="A167:D167"/>
    <mergeCell ref="A168:D168"/>
    <mergeCell ref="A169:D169"/>
    <mergeCell ref="A160:D160"/>
    <mergeCell ref="A161:D161"/>
    <mergeCell ref="A162:D162"/>
    <mergeCell ref="A163:D163"/>
    <mergeCell ref="A164:D164"/>
  </mergeCells>
  <hyperlinks>
    <hyperlink ref="A165" r:id="rId1" xr:uid="{00000000-0004-0000-0200-000000000000}"/>
    <hyperlink ref="A191:D191" r:id="rId2" display="http://www.commissiebbv.nl/thema/vernieuwing-bbv/" xr:uid="{00000000-0004-0000-0200-000001000000}"/>
    <hyperlink ref="A199:D199" r:id="rId3" display="http://www.commissiebbv.nl/thema/vernieuwing-bbv/" xr:uid="{00000000-0004-0000-0200-000002000000}"/>
    <hyperlink ref="B66" r:id="rId4" xr:uid="{00000000-0004-0000-0200-000003000000}"/>
    <hyperlink ref="A209" r:id="rId5" xr:uid="{00000000-0004-0000-0200-000004000000}"/>
    <hyperlink ref="A199" r:id="rId6" xr:uid="{00000000-0004-0000-0200-000005000000}"/>
    <hyperlink ref="A206" r:id="rId7" display="https://www.rijksoverheid.nl/documenten/richtlijnen/2016/06/01/beslisboom-economische-categorieen-lasten" xr:uid="{00000000-0004-0000-0200-000006000000}"/>
    <hyperlink ref="A206:D206" r:id="rId8" display="Beslisboom economische categorieën lasten" xr:uid="{00000000-0004-0000-0200-000007000000}"/>
    <hyperlink ref="A55" r:id="rId9" xr:uid="{00000000-0004-0000-0200-000008000000}"/>
    <hyperlink ref="C25" r:id="rId10" xr:uid="{00000000-0004-0000-0200-000009000000}"/>
    <hyperlink ref="B39:D39" r:id="rId11" display="Trefwoordenlijsten" xr:uid="{00000000-0004-0000-0200-00000A000000}"/>
    <hyperlink ref="B43:D43" r:id="rId12" display="Beslisboom economische categorieën" xr:uid="{00000000-0004-0000-0200-00000B000000}"/>
    <hyperlink ref="B45" r:id="rId13" xr:uid="{00000000-0004-0000-0200-00000C000000}"/>
    <hyperlink ref="B37" r:id="rId14" xr:uid="{00000000-0004-0000-0200-00000D000000}"/>
    <hyperlink ref="B41" r:id="rId15" xr:uid="{00000000-0004-0000-0200-00000E000000}"/>
    <hyperlink ref="A57:D57" r:id="rId16" display="https://www.findo.nl/" xr:uid="{00000000-0004-0000-0200-00000F000000}"/>
    <hyperlink ref="B35:D35" r:id="rId17" display="Iv3-informatievoorschrift-2022 Provincies" xr:uid="{00000000-0004-0000-0200-000010000000}"/>
    <hyperlink ref="A110:C110" r:id="rId18" display="Iv3-informatievoorschrift-2022 Provincies" xr:uid="{00000000-0004-0000-0200-000011000000}"/>
  </hyperlinks>
  <pageMargins left="0.74803149606299213" right="0.74803149606299213" top="1.1023622047244095" bottom="0.47244094488188981" header="0.51181102362204722" footer="0.51181102362204722"/>
  <pageSetup paperSize="9" scale="86" fitToHeight="0" orientation="portrait" r:id="rId19"/>
  <headerFooter alignWithMargins="0"/>
  <rowBreaks count="7" manualBreakCount="7">
    <brk id="46" max="3" man="1"/>
    <brk id="78" max="3" man="1"/>
    <brk id="120" max="3" man="1"/>
    <brk id="132" max="3" man="1"/>
    <brk id="155" max="3" man="1"/>
    <brk id="194" max="3" man="1"/>
    <brk id="231"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R47"/>
  <sheetViews>
    <sheetView showGridLines="0" tabSelected="1" topLeftCell="A7" zoomScaleNormal="100" workbookViewId="0">
      <selection activeCell="C17" sqref="C17:I17"/>
    </sheetView>
  </sheetViews>
  <sheetFormatPr defaultRowHeight="18" x14ac:dyDescent="0.25"/>
  <cols>
    <col min="1" max="1" width="1.7109375" style="54" customWidth="1"/>
    <col min="2" max="2" width="16.42578125" style="54" bestFit="1" customWidth="1"/>
    <col min="3" max="3" width="27.140625" style="54" customWidth="1"/>
    <col min="4" max="4" width="14.42578125" style="54" hidden="1" customWidth="1"/>
    <col min="5" max="5" width="2.28515625" style="54" customWidth="1"/>
    <col min="6" max="6" width="9.140625" style="54"/>
    <col min="7" max="7" width="2.28515625" style="54" customWidth="1"/>
    <col min="8" max="8" width="12.28515625" style="54" customWidth="1"/>
    <col min="9" max="9" width="17.5703125" style="54" customWidth="1"/>
    <col min="10" max="10" width="1.7109375" style="54" customWidth="1"/>
    <col min="11" max="16384" width="9.140625" style="54"/>
  </cols>
  <sheetData>
    <row r="1" spans="1:13" ht="15" customHeight="1" x14ac:dyDescent="0.25">
      <c r="A1" s="53"/>
      <c r="B1" s="505" t="s">
        <v>107</v>
      </c>
      <c r="C1" s="505"/>
      <c r="D1" s="505"/>
      <c r="E1" s="505"/>
      <c r="F1" s="505"/>
      <c r="G1" s="505"/>
      <c r="H1" s="505"/>
      <c r="I1" s="505"/>
      <c r="J1" s="53"/>
    </row>
    <row r="2" spans="1:13" ht="15" customHeight="1" x14ac:dyDescent="0.25">
      <c r="A2" s="53"/>
      <c r="B2" s="505" t="s">
        <v>108</v>
      </c>
      <c r="C2" s="505"/>
      <c r="D2" s="505"/>
      <c r="E2" s="505"/>
      <c r="F2" s="505"/>
      <c r="G2" s="505"/>
      <c r="H2" s="505"/>
      <c r="I2" s="505"/>
      <c r="J2" s="53"/>
    </row>
    <row r="3" spans="1:13" ht="15" customHeight="1" x14ac:dyDescent="0.25">
      <c r="A3" s="53"/>
      <c r="B3" s="505" t="str">
        <f>"Provincie "&amp;C5</f>
        <v>Provincie Limburg</v>
      </c>
      <c r="C3" s="505"/>
      <c r="D3" s="505"/>
      <c r="E3" s="505"/>
      <c r="F3" s="505"/>
      <c r="G3" s="505"/>
      <c r="H3" s="505"/>
      <c r="I3" s="505"/>
      <c r="J3" s="53"/>
      <c r="L3" s="55"/>
      <c r="M3" s="56"/>
    </row>
    <row r="4" spans="1:13" ht="15" customHeight="1" thickBot="1" x14ac:dyDescent="0.3">
      <c r="A4" s="1"/>
      <c r="B4" s="1"/>
      <c r="C4" s="1"/>
      <c r="D4" s="1"/>
      <c r="E4" s="1"/>
      <c r="F4" s="1"/>
      <c r="G4" s="1"/>
      <c r="H4" s="1"/>
      <c r="I4" s="1"/>
      <c r="J4" s="1"/>
      <c r="L4" s="55"/>
      <c r="M4" s="56"/>
    </row>
    <row r="5" spans="1:13" ht="15" customHeight="1" thickTop="1" x14ac:dyDescent="0.25">
      <c r="A5" s="57"/>
      <c r="B5" s="58" t="s">
        <v>623</v>
      </c>
      <c r="C5" s="506" t="s">
        <v>769</v>
      </c>
      <c r="D5" s="507"/>
      <c r="E5" s="59"/>
      <c r="F5" s="59"/>
      <c r="G5" s="60"/>
      <c r="H5" s="60" t="s">
        <v>109</v>
      </c>
      <c r="I5" s="61" t="str">
        <f>IF(OR(C5 = "aaaa",C6="xxxx"),"Gegevens invullen!","KRD"&amp;RIGHT(C7,2)&amp;C8&amp;"03"&amp;C6&amp;".xlsx")</f>
        <v>KRD244030011.xlsx</v>
      </c>
      <c r="J5" s="57"/>
    </row>
    <row r="6" spans="1:13" s="66" customFormat="1" ht="15" customHeight="1" x14ac:dyDescent="0.25">
      <c r="A6" s="62"/>
      <c r="B6" s="63" t="s">
        <v>624</v>
      </c>
      <c r="C6" s="508" t="s">
        <v>770</v>
      </c>
      <c r="D6" s="509"/>
      <c r="E6" s="64"/>
      <c r="F6" s="64"/>
      <c r="G6" s="65"/>
      <c r="H6" s="65"/>
      <c r="I6" s="65"/>
      <c r="J6" s="62"/>
    </row>
    <row r="7" spans="1:13" ht="15" customHeight="1" x14ac:dyDescent="0.25">
      <c r="A7" s="67"/>
      <c r="B7" s="68" t="s">
        <v>110</v>
      </c>
      <c r="C7" s="491">
        <v>2024</v>
      </c>
      <c r="D7" s="492"/>
      <c r="E7" s="69"/>
      <c r="F7" s="70"/>
      <c r="G7" s="70"/>
      <c r="H7" s="71"/>
      <c r="I7" s="72"/>
      <c r="J7" s="67"/>
    </row>
    <row r="8" spans="1:13" ht="15" customHeight="1" x14ac:dyDescent="0.25">
      <c r="A8" s="73"/>
      <c r="B8" s="68" t="s">
        <v>111</v>
      </c>
      <c r="C8" s="493">
        <v>4</v>
      </c>
      <c r="D8" s="494"/>
      <c r="E8" s="71"/>
      <c r="F8" s="74" t="s">
        <v>112</v>
      </c>
      <c r="G8" s="70"/>
      <c r="H8" s="70"/>
      <c r="I8" s="72"/>
      <c r="J8" s="73"/>
    </row>
    <row r="9" spans="1:13" s="79" customFormat="1" ht="15" customHeight="1" x14ac:dyDescent="0.25">
      <c r="A9" s="73"/>
      <c r="B9" s="75"/>
      <c r="C9" s="499" t="s">
        <v>113</v>
      </c>
      <c r="D9" s="499"/>
      <c r="E9" s="71"/>
      <c r="F9" s="76"/>
      <c r="G9" s="77"/>
      <c r="H9" s="77"/>
      <c r="I9" s="78"/>
      <c r="J9" s="73"/>
    </row>
    <row r="10" spans="1:13" ht="15" customHeight="1" x14ac:dyDescent="0.25">
      <c r="A10" s="80"/>
      <c r="B10" s="81"/>
      <c r="C10" s="81"/>
      <c r="D10" s="81"/>
      <c r="E10" s="81"/>
      <c r="F10" s="81"/>
      <c r="G10" s="81"/>
      <c r="H10" s="81"/>
      <c r="I10" s="81"/>
      <c r="J10" s="80"/>
    </row>
    <row r="11" spans="1:13" s="1" customFormat="1" ht="39" customHeight="1" x14ac:dyDescent="0.2">
      <c r="A11" s="333"/>
      <c r="B11" s="334" t="s">
        <v>630</v>
      </c>
      <c r="C11" s="495" t="s">
        <v>658</v>
      </c>
      <c r="D11" s="496"/>
      <c r="E11" s="496"/>
      <c r="F11" s="496"/>
      <c r="G11" s="496"/>
      <c r="H11" s="496"/>
      <c r="I11" s="496"/>
      <c r="J11" s="333"/>
    </row>
    <row r="12" spans="1:13" s="83" customFormat="1" ht="15" customHeight="1" x14ac:dyDescent="0.2">
      <c r="A12" s="82"/>
      <c r="B12" s="332" t="s">
        <v>649</v>
      </c>
      <c r="C12" s="500" t="s">
        <v>771</v>
      </c>
      <c r="D12" s="500"/>
      <c r="E12" s="500"/>
      <c r="F12" s="500"/>
      <c r="G12" s="500"/>
      <c r="H12" s="500"/>
      <c r="I12" s="500"/>
      <c r="J12" s="82"/>
    </row>
    <row r="13" spans="1:13" s="1" customFormat="1" ht="15" customHeight="1" x14ac:dyDescent="0.2">
      <c r="A13" s="82"/>
      <c r="B13" s="337" t="s">
        <v>625</v>
      </c>
      <c r="C13" s="498" t="s">
        <v>772</v>
      </c>
      <c r="D13" s="498"/>
      <c r="E13" s="498"/>
      <c r="F13" s="498"/>
      <c r="G13" s="498"/>
      <c r="H13" s="498"/>
      <c r="I13" s="498"/>
      <c r="J13" s="82"/>
    </row>
    <row r="14" spans="1:13" s="1" customFormat="1" ht="15" customHeight="1" x14ac:dyDescent="0.2">
      <c r="A14" s="82"/>
      <c r="B14" s="337" t="s">
        <v>626</v>
      </c>
      <c r="C14" s="498" t="s">
        <v>773</v>
      </c>
      <c r="D14" s="498"/>
      <c r="E14" s="498"/>
      <c r="F14" s="498"/>
      <c r="G14" s="498"/>
      <c r="H14" s="498"/>
      <c r="I14" s="498"/>
      <c r="J14" s="82"/>
    </row>
    <row r="15" spans="1:13" s="1" customFormat="1" ht="15" customHeight="1" x14ac:dyDescent="0.2">
      <c r="A15" s="82"/>
      <c r="B15" s="337" t="s">
        <v>627</v>
      </c>
      <c r="C15" s="501" t="s">
        <v>774</v>
      </c>
      <c r="D15" s="498"/>
      <c r="E15" s="498"/>
      <c r="F15" s="498"/>
      <c r="G15" s="498"/>
      <c r="H15" s="498"/>
      <c r="I15" s="498"/>
      <c r="J15" s="82"/>
    </row>
    <row r="16" spans="1:13" s="1" customFormat="1" ht="15" customHeight="1" x14ac:dyDescent="0.2">
      <c r="A16" s="82"/>
      <c r="B16" s="337" t="s">
        <v>628</v>
      </c>
      <c r="C16" s="502" t="s">
        <v>775</v>
      </c>
      <c r="D16" s="498"/>
      <c r="E16" s="498"/>
      <c r="F16" s="498"/>
      <c r="G16" s="498"/>
      <c r="H16" s="498"/>
      <c r="I16" s="498"/>
      <c r="J16" s="82"/>
    </row>
    <row r="17" spans="1:10" s="1" customFormat="1" ht="15" customHeight="1" x14ac:dyDescent="0.2">
      <c r="A17" s="82"/>
      <c r="B17" s="337" t="s">
        <v>629</v>
      </c>
      <c r="C17" s="504">
        <v>45687</v>
      </c>
      <c r="D17" s="504"/>
      <c r="E17" s="504"/>
      <c r="F17" s="504"/>
      <c r="G17" s="504"/>
      <c r="H17" s="504"/>
      <c r="I17" s="504"/>
      <c r="J17" s="82"/>
    </row>
    <row r="18" spans="1:10" s="1" customFormat="1" ht="9" customHeight="1" x14ac:dyDescent="0.2">
      <c r="A18" s="82"/>
      <c r="B18" s="82"/>
      <c r="C18" s="82"/>
      <c r="D18" s="82"/>
      <c r="E18" s="82"/>
      <c r="F18" s="82"/>
      <c r="G18" s="82"/>
      <c r="H18" s="82"/>
      <c r="I18" s="82"/>
      <c r="J18" s="82"/>
    </row>
    <row r="19" spans="1:10" ht="15" customHeight="1" x14ac:dyDescent="0.25"/>
    <row r="20" spans="1:10" ht="15" customHeight="1" x14ac:dyDescent="0.25">
      <c r="A20" s="84"/>
      <c r="B20" s="84" t="s">
        <v>114</v>
      </c>
      <c r="C20" s="84"/>
      <c r="D20" s="84"/>
      <c r="E20" s="84"/>
      <c r="F20" s="84"/>
      <c r="G20" s="84"/>
      <c r="H20" s="84"/>
      <c r="I20" s="84"/>
      <c r="J20" s="84"/>
    </row>
    <row r="21" spans="1:10" ht="9" customHeight="1" x14ac:dyDescent="0.25">
      <c r="A21" s="85"/>
      <c r="B21" s="85"/>
      <c r="C21" s="85"/>
      <c r="D21" s="85"/>
      <c r="E21" s="85"/>
      <c r="F21" s="85"/>
      <c r="G21" s="85"/>
      <c r="H21" s="85"/>
      <c r="I21" s="85"/>
      <c r="J21" s="85"/>
    </row>
    <row r="22" spans="1:10" ht="15" customHeight="1" x14ac:dyDescent="0.25">
      <c r="A22" s="85"/>
      <c r="B22" s="503"/>
      <c r="C22" s="503"/>
      <c r="D22" s="503"/>
      <c r="E22" s="503"/>
      <c r="F22" s="503"/>
      <c r="G22" s="503"/>
      <c r="H22" s="503"/>
      <c r="I22" s="503"/>
      <c r="J22" s="85"/>
    </row>
    <row r="23" spans="1:10" ht="15" customHeight="1" x14ac:dyDescent="0.25">
      <c r="A23" s="85"/>
      <c r="B23" s="497"/>
      <c r="C23" s="497"/>
      <c r="D23" s="497"/>
      <c r="E23" s="497"/>
      <c r="F23" s="497"/>
      <c r="G23" s="497"/>
      <c r="H23" s="497"/>
      <c r="I23" s="497"/>
      <c r="J23" s="85"/>
    </row>
    <row r="24" spans="1:10" ht="15" customHeight="1" x14ac:dyDescent="0.25">
      <c r="A24" s="85"/>
      <c r="B24" s="497"/>
      <c r="C24" s="497"/>
      <c r="D24" s="497"/>
      <c r="E24" s="497"/>
      <c r="F24" s="497"/>
      <c r="G24" s="497"/>
      <c r="H24" s="497"/>
      <c r="I24" s="497"/>
      <c r="J24" s="85"/>
    </row>
    <row r="25" spans="1:10" ht="15" customHeight="1" x14ac:dyDescent="0.25">
      <c r="A25" s="85"/>
      <c r="B25" s="497"/>
      <c r="C25" s="497"/>
      <c r="D25" s="497"/>
      <c r="E25" s="497"/>
      <c r="F25" s="497"/>
      <c r="G25" s="497"/>
      <c r="H25" s="497"/>
      <c r="I25" s="497"/>
      <c r="J25" s="85"/>
    </row>
    <row r="26" spans="1:10" ht="15" customHeight="1" x14ac:dyDescent="0.25">
      <c r="A26" s="85"/>
      <c r="B26" s="497"/>
      <c r="C26" s="497"/>
      <c r="D26" s="497"/>
      <c r="E26" s="497"/>
      <c r="F26" s="497"/>
      <c r="G26" s="497"/>
      <c r="H26" s="497"/>
      <c r="I26" s="497"/>
      <c r="J26" s="85"/>
    </row>
    <row r="27" spans="1:10" ht="15" customHeight="1" x14ac:dyDescent="0.25">
      <c r="A27" s="85"/>
      <c r="B27" s="497"/>
      <c r="C27" s="497"/>
      <c r="D27" s="497"/>
      <c r="E27" s="497"/>
      <c r="F27" s="497"/>
      <c r="G27" s="497"/>
      <c r="H27" s="497"/>
      <c r="I27" s="497"/>
      <c r="J27" s="85"/>
    </row>
    <row r="28" spans="1:10" ht="15" customHeight="1" x14ac:dyDescent="0.25">
      <c r="A28" s="85"/>
      <c r="B28" s="497"/>
      <c r="C28" s="497"/>
      <c r="D28" s="497"/>
      <c r="E28" s="497"/>
      <c r="F28" s="497"/>
      <c r="G28" s="497"/>
      <c r="H28" s="497"/>
      <c r="I28" s="497"/>
      <c r="J28" s="85"/>
    </row>
    <row r="29" spans="1:10" ht="15" customHeight="1" x14ac:dyDescent="0.25">
      <c r="A29" s="85"/>
      <c r="B29" s="497"/>
      <c r="C29" s="497"/>
      <c r="D29" s="497"/>
      <c r="E29" s="497"/>
      <c r="F29" s="497"/>
      <c r="G29" s="497"/>
      <c r="H29" s="497"/>
      <c r="I29" s="497"/>
      <c r="J29" s="85"/>
    </row>
    <row r="30" spans="1:10" ht="15" customHeight="1" x14ac:dyDescent="0.25">
      <c r="A30" s="85"/>
      <c r="B30" s="497"/>
      <c r="C30" s="497"/>
      <c r="D30" s="497"/>
      <c r="E30" s="497"/>
      <c r="F30" s="497"/>
      <c r="G30" s="497"/>
      <c r="H30" s="497"/>
      <c r="I30" s="497"/>
      <c r="J30" s="85"/>
    </row>
    <row r="31" spans="1:10" ht="15" customHeight="1" x14ac:dyDescent="0.25">
      <c r="A31" s="85"/>
      <c r="B31" s="497"/>
      <c r="C31" s="497"/>
      <c r="D31" s="497"/>
      <c r="E31" s="497"/>
      <c r="F31" s="497"/>
      <c r="G31" s="497"/>
      <c r="H31" s="497"/>
      <c r="I31" s="497"/>
      <c r="J31" s="85"/>
    </row>
    <row r="32" spans="1:10" ht="15" customHeight="1" x14ac:dyDescent="0.25">
      <c r="A32" s="85"/>
      <c r="B32" s="497"/>
      <c r="C32" s="497"/>
      <c r="D32" s="497"/>
      <c r="E32" s="497"/>
      <c r="F32" s="497"/>
      <c r="G32" s="497"/>
      <c r="H32" s="497"/>
      <c r="I32" s="497"/>
      <c r="J32" s="85"/>
    </row>
    <row r="33" spans="1:18" ht="15" customHeight="1" x14ac:dyDescent="0.25">
      <c r="A33" s="85"/>
      <c r="B33" s="497"/>
      <c r="C33" s="497"/>
      <c r="D33" s="497"/>
      <c r="E33" s="497"/>
      <c r="F33" s="497"/>
      <c r="G33" s="497"/>
      <c r="H33" s="497"/>
      <c r="I33" s="497"/>
      <c r="J33" s="85"/>
    </row>
    <row r="34" spans="1:18" ht="15" customHeight="1" x14ac:dyDescent="0.25">
      <c r="A34" s="85"/>
      <c r="B34" s="497"/>
      <c r="C34" s="497"/>
      <c r="D34" s="497"/>
      <c r="E34" s="497"/>
      <c r="F34" s="497"/>
      <c r="G34" s="497"/>
      <c r="H34" s="497"/>
      <c r="I34" s="497"/>
      <c r="J34" s="85"/>
    </row>
    <row r="35" spans="1:18" ht="15" customHeight="1" x14ac:dyDescent="0.25">
      <c r="A35" s="85"/>
      <c r="B35" s="497"/>
      <c r="C35" s="497"/>
      <c r="D35" s="497"/>
      <c r="E35" s="497"/>
      <c r="F35" s="497"/>
      <c r="G35" s="497"/>
      <c r="H35" s="497"/>
      <c r="I35" s="497"/>
      <c r="J35" s="85"/>
    </row>
    <row r="36" spans="1:18" ht="15" customHeight="1" x14ac:dyDescent="0.25">
      <c r="A36" s="85"/>
      <c r="B36" s="497"/>
      <c r="C36" s="497"/>
      <c r="D36" s="497"/>
      <c r="E36" s="497"/>
      <c r="F36" s="497"/>
      <c r="G36" s="497"/>
      <c r="H36" s="497"/>
      <c r="I36" s="497"/>
      <c r="J36" s="85"/>
    </row>
    <row r="37" spans="1:18" ht="15" customHeight="1" x14ac:dyDescent="0.25">
      <c r="A37" s="85"/>
      <c r="B37" s="497"/>
      <c r="C37" s="497"/>
      <c r="D37" s="497"/>
      <c r="E37" s="497"/>
      <c r="F37" s="497"/>
      <c r="G37" s="497"/>
      <c r="H37" s="497"/>
      <c r="I37" s="497"/>
      <c r="J37" s="85"/>
    </row>
    <row r="38" spans="1:18" ht="12" customHeight="1" x14ac:dyDescent="0.25">
      <c r="A38" s="86"/>
      <c r="B38" s="86"/>
      <c r="C38" s="86"/>
      <c r="D38" s="86"/>
      <c r="E38" s="86"/>
      <c r="F38" s="86"/>
      <c r="G38" s="86"/>
      <c r="H38" s="86"/>
      <c r="I38" s="86"/>
      <c r="J38" s="86"/>
    </row>
    <row r="39" spans="1:18" s="382" customFormat="1" ht="12" customHeight="1" x14ac:dyDescent="0.25"/>
    <row r="40" spans="1:18" s="392" customFormat="1" ht="15" customHeight="1" x14ac:dyDescent="0.25">
      <c r="A40" s="375"/>
      <c r="B40" s="375" t="s">
        <v>701</v>
      </c>
      <c r="C40" s="375"/>
      <c r="D40" s="375"/>
      <c r="E40" s="375"/>
      <c r="F40" s="375"/>
      <c r="G40" s="375"/>
      <c r="H40" s="375"/>
      <c r="I40" s="375"/>
      <c r="J40" s="375"/>
    </row>
    <row r="41" spans="1:18" s="392" customFormat="1" x14ac:dyDescent="0.25">
      <c r="A41" s="376"/>
      <c r="B41" s="393" t="s">
        <v>675</v>
      </c>
      <c r="C41" s="394" t="s">
        <v>720</v>
      </c>
      <c r="D41" s="514" t="s">
        <v>676</v>
      </c>
      <c r="E41" s="515"/>
      <c r="F41" s="515"/>
      <c r="G41" s="515"/>
      <c r="H41" s="515"/>
      <c r="I41" s="515"/>
      <c r="J41" s="376"/>
    </row>
    <row r="42" spans="1:18" s="392" customFormat="1" ht="12.75" customHeight="1" x14ac:dyDescent="0.25">
      <c r="A42" s="376"/>
      <c r="B42" s="377"/>
      <c r="C42" s="378" t="s">
        <v>677</v>
      </c>
      <c r="D42" s="377"/>
      <c r="E42" s="377"/>
      <c r="F42" s="377"/>
      <c r="G42" s="377"/>
      <c r="H42" s="377"/>
      <c r="I42" s="377"/>
      <c r="J42" s="376"/>
    </row>
    <row r="43" spans="1:18" s="392" customFormat="1" ht="15" customHeight="1" x14ac:dyDescent="0.25">
      <c r="A43" s="376"/>
      <c r="B43" s="379"/>
      <c r="C43" s="380"/>
      <c r="D43" s="510"/>
      <c r="E43" s="511"/>
      <c r="F43" s="511"/>
      <c r="G43" s="511"/>
      <c r="H43" s="511"/>
      <c r="I43" s="511"/>
      <c r="J43" s="376"/>
      <c r="K43" s="395"/>
      <c r="L43" s="395"/>
      <c r="M43" s="395"/>
      <c r="N43" s="395"/>
      <c r="O43" s="395"/>
      <c r="P43" s="395"/>
      <c r="Q43" s="395"/>
      <c r="R43" s="395"/>
    </row>
    <row r="44" spans="1:18" s="392" customFormat="1" ht="15" customHeight="1" x14ac:dyDescent="0.25">
      <c r="A44" s="376"/>
      <c r="B44" s="379"/>
      <c r="C44" s="380"/>
      <c r="D44" s="510"/>
      <c r="E44" s="511"/>
      <c r="F44" s="511"/>
      <c r="G44" s="511"/>
      <c r="H44" s="511"/>
      <c r="I44" s="511"/>
      <c r="J44" s="376"/>
      <c r="K44" s="395"/>
      <c r="L44" s="395"/>
      <c r="M44" s="395"/>
      <c r="N44" s="395"/>
      <c r="O44" s="395"/>
      <c r="P44" s="395"/>
      <c r="Q44" s="395"/>
      <c r="R44" s="395"/>
    </row>
    <row r="45" spans="1:18" s="392" customFormat="1" ht="15" customHeight="1" x14ac:dyDescent="0.25">
      <c r="A45" s="376"/>
      <c r="B45" s="379"/>
      <c r="C45" s="380"/>
      <c r="D45" s="510"/>
      <c r="E45" s="511"/>
      <c r="F45" s="511"/>
      <c r="G45" s="511"/>
      <c r="H45" s="511"/>
      <c r="I45" s="511"/>
      <c r="J45" s="376"/>
      <c r="K45" s="395"/>
      <c r="L45" s="395"/>
      <c r="M45" s="395"/>
      <c r="N45" s="395"/>
      <c r="O45" s="395"/>
      <c r="P45" s="395"/>
      <c r="Q45" s="395"/>
      <c r="R45" s="395"/>
    </row>
    <row r="46" spans="1:18" s="392" customFormat="1" ht="15" customHeight="1" x14ac:dyDescent="0.25">
      <c r="A46" s="376"/>
      <c r="B46" s="379"/>
      <c r="C46" s="380"/>
      <c r="D46" s="510"/>
      <c r="E46" s="511"/>
      <c r="F46" s="511"/>
      <c r="G46" s="511"/>
      <c r="H46" s="511"/>
      <c r="I46" s="511"/>
      <c r="J46" s="376"/>
      <c r="K46" s="395"/>
      <c r="L46" s="395"/>
      <c r="M46" s="395"/>
      <c r="N46" s="395"/>
      <c r="O46" s="395"/>
      <c r="P46" s="395"/>
      <c r="Q46" s="395"/>
      <c r="R46" s="395"/>
    </row>
    <row r="47" spans="1:18" s="392" customFormat="1" ht="12" customHeight="1" x14ac:dyDescent="0.25">
      <c r="A47" s="381"/>
      <c r="B47" s="512" t="s">
        <v>702</v>
      </c>
      <c r="C47" s="513"/>
      <c r="D47" s="513"/>
      <c r="E47" s="513"/>
      <c r="F47" s="513"/>
      <c r="G47" s="513"/>
      <c r="H47" s="513"/>
      <c r="I47" s="513"/>
      <c r="J47" s="381"/>
      <c r="K47" s="395"/>
      <c r="L47" s="395"/>
      <c r="M47" s="395"/>
      <c r="N47" s="395"/>
      <c r="O47" s="395"/>
      <c r="P47" s="395"/>
      <c r="Q47" s="395"/>
      <c r="R47" s="395"/>
    </row>
  </sheetData>
  <mergeCells count="37">
    <mergeCell ref="D46:I46"/>
    <mergeCell ref="B47:I47"/>
    <mergeCell ref="B24:I24"/>
    <mergeCell ref="D41:I41"/>
    <mergeCell ref="D43:I43"/>
    <mergeCell ref="D44:I44"/>
    <mergeCell ref="D45:I45"/>
    <mergeCell ref="B35:I35"/>
    <mergeCell ref="B30:I30"/>
    <mergeCell ref="B28:I28"/>
    <mergeCell ref="B37:I37"/>
    <mergeCell ref="B31:I31"/>
    <mergeCell ref="B32:I32"/>
    <mergeCell ref="B33:I33"/>
    <mergeCell ref="B34:I34"/>
    <mergeCell ref="B36:I36"/>
    <mergeCell ref="B1:I1"/>
    <mergeCell ref="B2:I2"/>
    <mergeCell ref="B3:I3"/>
    <mergeCell ref="C5:D5"/>
    <mergeCell ref="C6:D6"/>
    <mergeCell ref="C7:D7"/>
    <mergeCell ref="C8:D8"/>
    <mergeCell ref="C11:I11"/>
    <mergeCell ref="B26:I26"/>
    <mergeCell ref="B29:I29"/>
    <mergeCell ref="B25:I25"/>
    <mergeCell ref="C14:I14"/>
    <mergeCell ref="B27:I27"/>
    <mergeCell ref="C9:D9"/>
    <mergeCell ref="C12:I12"/>
    <mergeCell ref="C13:I13"/>
    <mergeCell ref="C15:I15"/>
    <mergeCell ref="C16:I16"/>
    <mergeCell ref="B22:I22"/>
    <mergeCell ref="B23:I23"/>
    <mergeCell ref="C17:I17"/>
  </mergeCells>
  <conditionalFormatting sqref="I5">
    <cfRule type="cellIs" dxfId="3" priority="4" stopIfTrue="1" operator="equal">
      <formula>"Gegevens invullen!"</formula>
    </cfRule>
  </conditionalFormatting>
  <conditionalFormatting sqref="C5:D5">
    <cfRule type="cellIs" dxfId="2" priority="2" operator="equal">
      <formula>"aaaa"</formula>
    </cfRule>
  </conditionalFormatting>
  <conditionalFormatting sqref="C6:D6">
    <cfRule type="cellIs" dxfId="1" priority="1" operator="equal">
      <formula>"xxxx"</formula>
    </cfRule>
  </conditionalFormatting>
  <hyperlinks>
    <hyperlink ref="C16" r:id="rId1" xr:uid="{3AA57447-B2C9-49E4-B87D-A97DF0781046}"/>
  </hyperlinks>
  <printOptions horizontalCentered="1"/>
  <pageMargins left="0.17" right="0.17" top="0.67" bottom="0.39" header="0.51181102362204722" footer="0.4"/>
  <pageSetup paperSize="9" orientation="portrait" r:id="rId2"/>
  <headerFooter alignWithMargins="0">
    <oddFooter>&amp;C&amp;F&amp;R&amp;D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M165"/>
  <sheetViews>
    <sheetView showGridLines="0" showZeros="0" zoomScale="70" zoomScaleNormal="70" zoomScaleSheetLayoutView="75" workbookViewId="0">
      <pane xSplit="2" ySplit="2" topLeftCell="C3" activePane="bottomRight" state="frozen"/>
      <selection activeCell="AE7" sqref="AE7"/>
      <selection pane="topRight" activeCell="AE7" sqref="AE7"/>
      <selection pane="bottomLeft" activeCell="AE7" sqref="AE7"/>
      <selection pane="bottomRight"/>
    </sheetView>
  </sheetViews>
  <sheetFormatPr defaultRowHeight="14.25" x14ac:dyDescent="0.2"/>
  <cols>
    <col min="1" max="1" width="12.28515625" style="92" customWidth="1"/>
    <col min="2" max="2" width="97.42578125" style="92" bestFit="1" customWidth="1"/>
    <col min="3" max="35" width="7" style="92" customWidth="1"/>
    <col min="36" max="36" width="7.5703125" style="92" bestFit="1" customWidth="1"/>
    <col min="37" max="37" width="7" style="92" customWidth="1"/>
    <col min="38" max="38" width="7.7109375" style="92" customWidth="1"/>
    <col min="39" max="16384" width="9.140625" style="92"/>
  </cols>
  <sheetData>
    <row r="1" spans="1:39" ht="18" x14ac:dyDescent="0.2">
      <c r="A1" s="87" t="str">
        <f>"Verdelingsmatrix provincie "&amp;'4.Informatie'!C5&amp;" ("&amp;'4.Informatie'!C6&amp;"): "&amp;'4.Informatie'!C7&amp;" periode "&amp;'4.Informatie'!C8&amp;", lasten"</f>
        <v>Verdelingsmatrix provincie Limburg (0011): 2024 periode 4, lasten</v>
      </c>
      <c r="B1" s="88"/>
      <c r="C1" s="89" t="s">
        <v>115</v>
      </c>
      <c r="D1" s="89" t="s">
        <v>116</v>
      </c>
      <c r="E1" s="89" t="s">
        <v>117</v>
      </c>
      <c r="F1" s="89" t="s">
        <v>118</v>
      </c>
      <c r="G1" s="89" t="s">
        <v>119</v>
      </c>
      <c r="H1" s="89" t="s">
        <v>120</v>
      </c>
      <c r="I1" s="89" t="s">
        <v>121</v>
      </c>
      <c r="J1" s="89" t="s">
        <v>122</v>
      </c>
      <c r="K1" s="89" t="s">
        <v>123</v>
      </c>
      <c r="L1" s="89" t="s">
        <v>124</v>
      </c>
      <c r="M1" s="89" t="s">
        <v>125</v>
      </c>
      <c r="N1" s="89" t="s">
        <v>126</v>
      </c>
      <c r="O1" s="89" t="s">
        <v>127</v>
      </c>
      <c r="P1" s="89" t="s">
        <v>128</v>
      </c>
      <c r="Q1" s="89" t="s">
        <v>129</v>
      </c>
      <c r="R1" s="89" t="s">
        <v>130</v>
      </c>
      <c r="S1" s="89" t="s">
        <v>131</v>
      </c>
      <c r="T1" s="89" t="s">
        <v>132</v>
      </c>
      <c r="U1" s="89" t="s">
        <v>133</v>
      </c>
      <c r="V1" s="89" t="s">
        <v>134</v>
      </c>
      <c r="W1" s="89" t="s">
        <v>135</v>
      </c>
      <c r="X1" s="89" t="s">
        <v>136</v>
      </c>
      <c r="Y1" s="89" t="s">
        <v>137</v>
      </c>
      <c r="Z1" s="89" t="s">
        <v>138</v>
      </c>
      <c r="AA1" s="89" t="s">
        <v>139</v>
      </c>
      <c r="AB1" s="89" t="s">
        <v>140</v>
      </c>
      <c r="AC1" s="89" t="s">
        <v>141</v>
      </c>
      <c r="AD1" s="89" t="s">
        <v>142</v>
      </c>
      <c r="AE1" s="89" t="s">
        <v>143</v>
      </c>
      <c r="AF1" s="89" t="s">
        <v>144</v>
      </c>
      <c r="AG1" s="89" t="s">
        <v>145</v>
      </c>
      <c r="AH1" s="89" t="s">
        <v>146</v>
      </c>
      <c r="AI1" s="89" t="s">
        <v>147</v>
      </c>
      <c r="AJ1" s="89" t="s">
        <v>148</v>
      </c>
      <c r="AK1" s="89" t="s">
        <v>149</v>
      </c>
      <c r="AL1" s="90"/>
      <c r="AM1" s="91"/>
    </row>
    <row r="2" spans="1:39" ht="168" customHeight="1" thickBot="1" x14ac:dyDescent="0.3">
      <c r="A2" s="93" t="s">
        <v>150</v>
      </c>
      <c r="B2" s="94" t="s">
        <v>151</v>
      </c>
      <c r="C2" s="95" t="s">
        <v>152</v>
      </c>
      <c r="D2" s="95" t="s">
        <v>153</v>
      </c>
      <c r="E2" s="95" t="s">
        <v>154</v>
      </c>
      <c r="F2" s="95" t="s">
        <v>155</v>
      </c>
      <c r="G2" s="95" t="s">
        <v>156</v>
      </c>
      <c r="H2" s="95" t="s">
        <v>157</v>
      </c>
      <c r="I2" s="95" t="s">
        <v>158</v>
      </c>
      <c r="J2" s="95" t="s">
        <v>159</v>
      </c>
      <c r="K2" s="95" t="s">
        <v>160</v>
      </c>
      <c r="L2" s="95" t="s">
        <v>161</v>
      </c>
      <c r="M2" s="95" t="s">
        <v>162</v>
      </c>
      <c r="N2" s="95" t="s">
        <v>163</v>
      </c>
      <c r="O2" s="95" t="s">
        <v>164</v>
      </c>
      <c r="P2" s="95" t="s">
        <v>165</v>
      </c>
      <c r="Q2" s="95" t="s">
        <v>166</v>
      </c>
      <c r="R2" s="95" t="s">
        <v>167</v>
      </c>
      <c r="S2" s="95" t="s">
        <v>168</v>
      </c>
      <c r="T2" s="95" t="s">
        <v>169</v>
      </c>
      <c r="U2" s="95" t="s">
        <v>170</v>
      </c>
      <c r="V2" s="95" t="s">
        <v>171</v>
      </c>
      <c r="W2" s="95" t="s">
        <v>172</v>
      </c>
      <c r="X2" s="95" t="s">
        <v>173</v>
      </c>
      <c r="Y2" s="95" t="s">
        <v>174</v>
      </c>
      <c r="Z2" s="95" t="s">
        <v>175</v>
      </c>
      <c r="AA2" s="95" t="s">
        <v>176</v>
      </c>
      <c r="AB2" s="95" t="s">
        <v>177</v>
      </c>
      <c r="AC2" s="96" t="s">
        <v>178</v>
      </c>
      <c r="AD2" s="95" t="s">
        <v>179</v>
      </c>
      <c r="AE2" s="95" t="s">
        <v>180</v>
      </c>
      <c r="AF2" s="95" t="s">
        <v>181</v>
      </c>
      <c r="AG2" s="95" t="s">
        <v>182</v>
      </c>
      <c r="AH2" s="95" t="s">
        <v>183</v>
      </c>
      <c r="AI2" s="95" t="s">
        <v>184</v>
      </c>
      <c r="AJ2" s="95" t="s">
        <v>185</v>
      </c>
      <c r="AK2" s="95" t="s">
        <v>186</v>
      </c>
      <c r="AL2" s="97" t="s">
        <v>187</v>
      </c>
      <c r="AM2" s="98"/>
    </row>
    <row r="3" spans="1:39" ht="8.25" customHeight="1" x14ac:dyDescent="0.2">
      <c r="A3" s="99"/>
      <c r="B3" s="100"/>
      <c r="C3" s="101"/>
      <c r="D3" s="101"/>
      <c r="E3" s="102"/>
      <c r="F3" s="102"/>
      <c r="G3" s="102"/>
      <c r="H3" s="101"/>
      <c r="I3" s="101"/>
      <c r="J3" s="101"/>
      <c r="K3" s="101"/>
      <c r="L3" s="101"/>
      <c r="M3" s="101"/>
      <c r="N3" s="101"/>
      <c r="O3" s="101"/>
      <c r="P3" s="101"/>
      <c r="Q3" s="101"/>
      <c r="R3" s="101"/>
      <c r="S3" s="101"/>
      <c r="T3" s="102"/>
      <c r="U3" s="102"/>
      <c r="V3" s="102"/>
      <c r="W3" s="101"/>
      <c r="X3" s="101"/>
      <c r="Y3" s="101"/>
      <c r="Z3" s="101"/>
      <c r="AA3" s="102"/>
      <c r="AB3" s="102"/>
      <c r="AC3" s="102"/>
      <c r="AD3" s="102"/>
      <c r="AE3" s="101"/>
      <c r="AF3" s="102"/>
      <c r="AG3" s="101"/>
      <c r="AH3" s="101"/>
      <c r="AI3" s="101"/>
      <c r="AJ3" s="101"/>
      <c r="AK3" s="101"/>
      <c r="AL3" s="103"/>
      <c r="AM3" s="104"/>
    </row>
    <row r="4" spans="1:39" ht="15" x14ac:dyDescent="0.25">
      <c r="A4" s="143" t="s">
        <v>188</v>
      </c>
      <c r="B4" s="312" t="str">
        <f>UPPER("Algemene dekkingsmiddelen")</f>
        <v>ALGEMENE DEKKINGSMIDDELEN</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8"/>
      <c r="AL4" s="109"/>
      <c r="AM4" s="104"/>
    </row>
    <row r="5" spans="1:39" ht="14.45" customHeight="1" x14ac:dyDescent="0.2">
      <c r="A5" s="110" t="s">
        <v>189</v>
      </c>
      <c r="B5" s="182" t="s">
        <v>190</v>
      </c>
      <c r="C5" s="111"/>
      <c r="D5" s="111"/>
      <c r="E5" s="111"/>
      <c r="F5" s="111"/>
      <c r="G5" s="111"/>
      <c r="H5" s="111"/>
      <c r="I5" s="111"/>
      <c r="J5" s="111">
        <v>35</v>
      </c>
      <c r="K5" s="111"/>
      <c r="L5" s="111"/>
      <c r="M5" s="111"/>
      <c r="N5" s="111"/>
      <c r="O5" s="111"/>
      <c r="P5" s="111"/>
      <c r="Q5" s="111"/>
      <c r="R5" s="111"/>
      <c r="S5" s="111"/>
      <c r="T5" s="111">
        <v>462</v>
      </c>
      <c r="U5" s="111"/>
      <c r="V5" s="111"/>
      <c r="W5" s="111"/>
      <c r="X5" s="111"/>
      <c r="Y5" s="111"/>
      <c r="Z5" s="111"/>
      <c r="AA5" s="111"/>
      <c r="AB5" s="111"/>
      <c r="AC5" s="111"/>
      <c r="AD5" s="111"/>
      <c r="AE5" s="111"/>
      <c r="AF5" s="111"/>
      <c r="AG5" s="111"/>
      <c r="AH5" s="111"/>
      <c r="AI5" s="111"/>
      <c r="AJ5" s="111"/>
      <c r="AK5" s="112"/>
      <c r="AL5" s="113">
        <f t="shared" ref="AL5:AL14" si="0">SUM(C5:AK5)</f>
        <v>497</v>
      </c>
      <c r="AM5" s="104"/>
    </row>
    <row r="6" spans="1:39" ht="14.45" customHeight="1" x14ac:dyDescent="0.2">
      <c r="A6" s="110" t="s">
        <v>191</v>
      </c>
      <c r="B6" s="182" t="s">
        <v>192</v>
      </c>
      <c r="C6" s="115">
        <v>19</v>
      </c>
      <c r="D6" s="115"/>
      <c r="E6" s="115"/>
      <c r="F6" s="115"/>
      <c r="G6" s="115"/>
      <c r="H6" s="111"/>
      <c r="I6" s="115">
        <v>1</v>
      </c>
      <c r="J6" s="115"/>
      <c r="K6" s="111"/>
      <c r="L6" s="111"/>
      <c r="M6" s="115"/>
      <c r="N6" s="115"/>
      <c r="O6" s="115"/>
      <c r="P6" s="115"/>
      <c r="Q6" s="115"/>
      <c r="R6" s="115"/>
      <c r="S6" s="115"/>
      <c r="T6" s="115"/>
      <c r="U6" s="115"/>
      <c r="V6" s="115"/>
      <c r="W6" s="115"/>
      <c r="X6" s="115"/>
      <c r="Y6" s="115"/>
      <c r="Z6" s="115"/>
      <c r="AA6" s="115"/>
      <c r="AB6" s="115"/>
      <c r="AC6" s="115"/>
      <c r="AD6" s="115"/>
      <c r="AE6" s="115"/>
      <c r="AF6" s="111"/>
      <c r="AG6" s="111"/>
      <c r="AH6" s="115"/>
      <c r="AI6" s="115"/>
      <c r="AJ6" s="115"/>
      <c r="AK6" s="116"/>
      <c r="AL6" s="113">
        <f t="shared" si="0"/>
        <v>20</v>
      </c>
      <c r="AM6" s="104"/>
    </row>
    <row r="7" spans="1:39" ht="14.45" customHeight="1" x14ac:dyDescent="0.2">
      <c r="A7" s="110" t="s">
        <v>193</v>
      </c>
      <c r="B7" s="182" t="s">
        <v>194</v>
      </c>
      <c r="C7" s="117">
        <v>19</v>
      </c>
      <c r="D7" s="118"/>
      <c r="E7" s="119"/>
      <c r="F7" s="119"/>
      <c r="G7" s="119"/>
      <c r="H7" s="120"/>
      <c r="I7" s="119">
        <v>1</v>
      </c>
      <c r="J7" s="119">
        <v>64</v>
      </c>
      <c r="K7" s="121"/>
      <c r="L7" s="111"/>
      <c r="M7" s="119"/>
      <c r="N7" s="119"/>
      <c r="O7" s="119"/>
      <c r="P7" s="119"/>
      <c r="Q7" s="119"/>
      <c r="R7" s="119"/>
      <c r="S7" s="119"/>
      <c r="T7" s="119">
        <v>378</v>
      </c>
      <c r="U7" s="119"/>
      <c r="V7" s="119"/>
      <c r="W7" s="119"/>
      <c r="X7" s="119"/>
      <c r="Y7" s="119"/>
      <c r="Z7" s="119"/>
      <c r="AA7" s="119"/>
      <c r="AB7" s="119"/>
      <c r="AC7" s="119"/>
      <c r="AD7" s="119"/>
      <c r="AE7" s="117">
        <v>376</v>
      </c>
      <c r="AF7" s="111"/>
      <c r="AG7" s="125"/>
      <c r="AH7" s="119"/>
      <c r="AI7" s="119"/>
      <c r="AJ7" s="119"/>
      <c r="AK7" s="119"/>
      <c r="AL7" s="113">
        <f t="shared" si="0"/>
        <v>838</v>
      </c>
      <c r="AM7" s="104"/>
    </row>
    <row r="8" spans="1:39" x14ac:dyDescent="0.2">
      <c r="A8" s="110" t="s">
        <v>195</v>
      </c>
      <c r="B8" s="182" t="s">
        <v>196</v>
      </c>
      <c r="C8" s="122">
        <v>19</v>
      </c>
      <c r="D8" s="123"/>
      <c r="E8" s="124"/>
      <c r="F8" s="124"/>
      <c r="G8" s="124"/>
      <c r="H8" s="120"/>
      <c r="I8" s="124">
        <v>1</v>
      </c>
      <c r="J8" s="124"/>
      <c r="K8" s="121"/>
      <c r="L8" s="111"/>
      <c r="M8" s="124"/>
      <c r="N8" s="124"/>
      <c r="O8" s="124"/>
      <c r="P8" s="124"/>
      <c r="Q8" s="124"/>
      <c r="R8" s="124"/>
      <c r="S8" s="124"/>
      <c r="T8" s="124"/>
      <c r="U8" s="124"/>
      <c r="V8" s="124"/>
      <c r="W8" s="124"/>
      <c r="X8" s="124"/>
      <c r="Y8" s="124"/>
      <c r="Z8" s="124"/>
      <c r="AA8" s="124"/>
      <c r="AB8" s="124"/>
      <c r="AC8" s="124"/>
      <c r="AD8" s="124"/>
      <c r="AE8" s="111"/>
      <c r="AF8" s="111"/>
      <c r="AG8" s="125"/>
      <c r="AH8" s="124"/>
      <c r="AI8" s="124"/>
      <c r="AJ8" s="124"/>
      <c r="AK8" s="124"/>
      <c r="AL8" s="113">
        <f t="shared" si="0"/>
        <v>20</v>
      </c>
      <c r="AM8" s="104"/>
    </row>
    <row r="9" spans="1:39" ht="14.45" customHeight="1" x14ac:dyDescent="0.2">
      <c r="A9" s="110" t="s">
        <v>197</v>
      </c>
      <c r="B9" s="182" t="s">
        <v>198</v>
      </c>
      <c r="C9" s="117">
        <v>19</v>
      </c>
      <c r="D9" s="118"/>
      <c r="E9" s="124"/>
      <c r="F9" s="124">
        <v>-53</v>
      </c>
      <c r="G9" s="124"/>
      <c r="H9" s="120"/>
      <c r="I9" s="124">
        <v>-275</v>
      </c>
      <c r="J9" s="124">
        <v>-1406</v>
      </c>
      <c r="K9" s="121"/>
      <c r="L9" s="111"/>
      <c r="M9" s="124">
        <v>-605</v>
      </c>
      <c r="N9" s="124">
        <v>-1858</v>
      </c>
      <c r="O9" s="124"/>
      <c r="P9" s="124"/>
      <c r="Q9" s="124">
        <v>-46</v>
      </c>
      <c r="R9" s="124">
        <v>-202</v>
      </c>
      <c r="S9" s="124"/>
      <c r="T9" s="124">
        <v>-3618</v>
      </c>
      <c r="U9" s="124"/>
      <c r="V9" s="121"/>
      <c r="W9" s="111">
        <v>-401</v>
      </c>
      <c r="X9" s="111"/>
      <c r="Y9" s="111"/>
      <c r="Z9" s="111"/>
      <c r="AA9" s="111">
        <v>-40</v>
      </c>
      <c r="AB9" s="111"/>
      <c r="AC9" s="111"/>
      <c r="AD9" s="111"/>
      <c r="AE9" s="111"/>
      <c r="AF9" s="111"/>
      <c r="AG9" s="125"/>
      <c r="AH9" s="124">
        <v>2044</v>
      </c>
      <c r="AI9" s="124"/>
      <c r="AJ9" s="119"/>
      <c r="AK9" s="119"/>
      <c r="AL9" s="126">
        <f t="shared" si="0"/>
        <v>-6441</v>
      </c>
      <c r="AM9" s="104"/>
    </row>
    <row r="10" spans="1:39" ht="14.45" customHeight="1" x14ac:dyDescent="0.2">
      <c r="A10" s="110" t="s">
        <v>199</v>
      </c>
      <c r="B10" s="182" t="s">
        <v>200</v>
      </c>
      <c r="C10" s="122">
        <v>32312</v>
      </c>
      <c r="D10" s="124">
        <v>341</v>
      </c>
      <c r="E10" s="124"/>
      <c r="F10" s="124">
        <v>1349</v>
      </c>
      <c r="G10" s="124"/>
      <c r="H10" s="120"/>
      <c r="I10" s="124">
        <v>2314</v>
      </c>
      <c r="J10" s="124">
        <v>16257</v>
      </c>
      <c r="K10" s="121"/>
      <c r="L10" s="111"/>
      <c r="M10" s="124">
        <v>-10</v>
      </c>
      <c r="N10" s="124">
        <v>64</v>
      </c>
      <c r="O10" s="124"/>
      <c r="P10" s="124">
        <v>3</v>
      </c>
      <c r="Q10" s="124"/>
      <c r="R10" s="124">
        <v>60</v>
      </c>
      <c r="S10" s="124">
        <v>-1371</v>
      </c>
      <c r="T10" s="124">
        <v>348</v>
      </c>
      <c r="U10" s="124"/>
      <c r="V10" s="124"/>
      <c r="W10" s="124"/>
      <c r="X10" s="124"/>
      <c r="Y10" s="124"/>
      <c r="Z10" s="124"/>
      <c r="AA10" s="124"/>
      <c r="AB10" s="124"/>
      <c r="AC10" s="124"/>
      <c r="AD10" s="124"/>
      <c r="AE10" s="111"/>
      <c r="AF10" s="111"/>
      <c r="AG10" s="125"/>
      <c r="AH10" s="124">
        <v>1930</v>
      </c>
      <c r="AI10" s="124">
        <v>2366</v>
      </c>
      <c r="AJ10" s="124"/>
      <c r="AK10" s="124"/>
      <c r="AL10" s="113">
        <f t="shared" si="0"/>
        <v>55963</v>
      </c>
      <c r="AM10" s="104"/>
    </row>
    <row r="11" spans="1:39" ht="14.45" customHeight="1" x14ac:dyDescent="0.2">
      <c r="A11" s="110" t="s">
        <v>201</v>
      </c>
      <c r="B11" s="182" t="s">
        <v>202</v>
      </c>
      <c r="C11" s="127"/>
      <c r="D11" s="124"/>
      <c r="E11" s="128"/>
      <c r="F11" s="129"/>
      <c r="G11" s="129"/>
      <c r="H11" s="111"/>
      <c r="I11" s="129"/>
      <c r="J11" s="129"/>
      <c r="K11" s="111"/>
      <c r="L11" s="111"/>
      <c r="M11" s="129"/>
      <c r="N11" s="129"/>
      <c r="O11" s="129"/>
      <c r="P11" s="129"/>
      <c r="Q11" s="129"/>
      <c r="R11" s="129"/>
      <c r="S11" s="129"/>
      <c r="T11" s="129"/>
      <c r="U11" s="129"/>
      <c r="V11" s="129"/>
      <c r="W11" s="129"/>
      <c r="X11" s="129"/>
      <c r="Y11" s="129"/>
      <c r="Z11" s="129"/>
      <c r="AA11" s="129"/>
      <c r="AB11" s="129"/>
      <c r="AC11" s="129"/>
      <c r="AD11" s="129"/>
      <c r="AE11" s="111"/>
      <c r="AF11" s="111"/>
      <c r="AG11" s="111"/>
      <c r="AH11" s="129"/>
      <c r="AI11" s="129"/>
      <c r="AJ11" s="129"/>
      <c r="AK11" s="130"/>
      <c r="AL11" s="126">
        <f t="shared" si="0"/>
        <v>0</v>
      </c>
      <c r="AM11" s="104"/>
    </row>
    <row r="12" spans="1:39" ht="14.45" customHeight="1" x14ac:dyDescent="0.2">
      <c r="A12" s="110" t="s">
        <v>203</v>
      </c>
      <c r="B12" s="182" t="s">
        <v>204</v>
      </c>
      <c r="C12" s="111"/>
      <c r="D12" s="129"/>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24">
        <v>323953</v>
      </c>
      <c r="AH12" s="111"/>
      <c r="AI12" s="111"/>
      <c r="AJ12" s="111"/>
      <c r="AK12" s="112"/>
      <c r="AL12" s="126">
        <f t="shared" si="0"/>
        <v>323953</v>
      </c>
      <c r="AM12" s="104"/>
    </row>
    <row r="13" spans="1:39" ht="14.45" customHeight="1" x14ac:dyDescent="0.2">
      <c r="A13" s="110" t="s">
        <v>205</v>
      </c>
      <c r="B13" s="182" t="s">
        <v>206</v>
      </c>
      <c r="C13" s="115"/>
      <c r="D13" s="115"/>
      <c r="E13" s="115"/>
      <c r="F13" s="115"/>
      <c r="G13" s="115"/>
      <c r="H13" s="111"/>
      <c r="I13" s="115"/>
      <c r="J13" s="115"/>
      <c r="K13" s="111"/>
      <c r="L13" s="111"/>
      <c r="M13" s="115"/>
      <c r="N13" s="115"/>
      <c r="O13" s="115"/>
      <c r="P13" s="115"/>
      <c r="Q13" s="115"/>
      <c r="R13" s="115"/>
      <c r="S13" s="115"/>
      <c r="T13" s="115"/>
      <c r="U13" s="115"/>
      <c r="V13" s="115"/>
      <c r="W13" s="115"/>
      <c r="X13" s="115"/>
      <c r="Y13" s="115"/>
      <c r="Z13" s="115"/>
      <c r="AA13" s="115"/>
      <c r="AB13" s="115"/>
      <c r="AC13" s="115"/>
      <c r="AD13" s="115"/>
      <c r="AE13" s="115"/>
      <c r="AF13" s="111"/>
      <c r="AG13" s="124"/>
      <c r="AH13" s="115"/>
      <c r="AI13" s="115"/>
      <c r="AJ13" s="115"/>
      <c r="AK13" s="115"/>
      <c r="AL13" s="126">
        <f t="shared" si="0"/>
        <v>0</v>
      </c>
      <c r="AM13" s="104"/>
    </row>
    <row r="14" spans="1:39" ht="14.45" customHeight="1" x14ac:dyDescent="0.2">
      <c r="A14" s="528" t="s">
        <v>207</v>
      </c>
      <c r="B14" s="529"/>
      <c r="C14" s="311">
        <f>SUM(C5:C13)</f>
        <v>32388</v>
      </c>
      <c r="D14" s="132">
        <f t="shared" ref="D14:AK14" si="1">SUM(D5:D13)</f>
        <v>341</v>
      </c>
      <c r="E14" s="131">
        <f t="shared" si="1"/>
        <v>0</v>
      </c>
      <c r="F14" s="131">
        <f t="shared" si="1"/>
        <v>1296</v>
      </c>
      <c r="G14" s="131">
        <f t="shared" si="1"/>
        <v>0</v>
      </c>
      <c r="H14" s="133">
        <f t="shared" si="1"/>
        <v>0</v>
      </c>
      <c r="I14" s="131">
        <f t="shared" si="1"/>
        <v>2042</v>
      </c>
      <c r="J14" s="131">
        <f t="shared" si="1"/>
        <v>14950</v>
      </c>
      <c r="K14" s="134">
        <f t="shared" si="1"/>
        <v>0</v>
      </c>
      <c r="L14" s="135">
        <f t="shared" si="1"/>
        <v>0</v>
      </c>
      <c r="M14" s="131">
        <f t="shared" si="1"/>
        <v>-615</v>
      </c>
      <c r="N14" s="131">
        <f t="shared" si="1"/>
        <v>-1794</v>
      </c>
      <c r="O14" s="131">
        <f t="shared" si="1"/>
        <v>0</v>
      </c>
      <c r="P14" s="131">
        <f t="shared" si="1"/>
        <v>3</v>
      </c>
      <c r="Q14" s="131">
        <f t="shared" si="1"/>
        <v>-46</v>
      </c>
      <c r="R14" s="131">
        <f t="shared" si="1"/>
        <v>-142</v>
      </c>
      <c r="S14" s="131">
        <f t="shared" si="1"/>
        <v>-1371</v>
      </c>
      <c r="T14" s="131">
        <f t="shared" si="1"/>
        <v>-2430</v>
      </c>
      <c r="U14" s="131">
        <f t="shared" si="1"/>
        <v>0</v>
      </c>
      <c r="V14" s="131">
        <f t="shared" si="1"/>
        <v>0</v>
      </c>
      <c r="W14" s="131">
        <f t="shared" si="1"/>
        <v>-401</v>
      </c>
      <c r="X14" s="131">
        <f t="shared" si="1"/>
        <v>0</v>
      </c>
      <c r="Y14" s="131">
        <f t="shared" si="1"/>
        <v>0</v>
      </c>
      <c r="Z14" s="131">
        <f t="shared" si="1"/>
        <v>0</v>
      </c>
      <c r="AA14" s="131">
        <f t="shared" si="1"/>
        <v>-40</v>
      </c>
      <c r="AB14" s="131">
        <f t="shared" si="1"/>
        <v>0</v>
      </c>
      <c r="AC14" s="131">
        <f t="shared" si="1"/>
        <v>0</v>
      </c>
      <c r="AD14" s="131">
        <f t="shared" si="1"/>
        <v>0</v>
      </c>
      <c r="AE14" s="131">
        <f t="shared" si="1"/>
        <v>376</v>
      </c>
      <c r="AF14" s="133">
        <f t="shared" si="1"/>
        <v>0</v>
      </c>
      <c r="AG14" s="131">
        <f t="shared" si="1"/>
        <v>323953</v>
      </c>
      <c r="AH14" s="131">
        <f t="shared" si="1"/>
        <v>3974</v>
      </c>
      <c r="AI14" s="131">
        <f t="shared" si="1"/>
        <v>2366</v>
      </c>
      <c r="AJ14" s="131">
        <f t="shared" si="1"/>
        <v>0</v>
      </c>
      <c r="AK14" s="131">
        <f t="shared" si="1"/>
        <v>0</v>
      </c>
      <c r="AL14" s="113">
        <f t="shared" si="0"/>
        <v>374850</v>
      </c>
      <c r="AM14" s="136"/>
    </row>
    <row r="15" spans="1:39" ht="8.25" customHeight="1" x14ac:dyDescent="0.2">
      <c r="A15" s="137"/>
      <c r="B15" s="138"/>
      <c r="C15" s="139"/>
      <c r="D15" s="139"/>
      <c r="E15" s="139"/>
      <c r="F15" s="139"/>
      <c r="G15" s="139"/>
      <c r="H15" s="140"/>
      <c r="I15" s="139"/>
      <c r="J15" s="139"/>
      <c r="K15" s="140"/>
      <c r="L15" s="140"/>
      <c r="M15" s="139"/>
      <c r="N15" s="139"/>
      <c r="O15" s="139"/>
      <c r="P15" s="139"/>
      <c r="Q15" s="139"/>
      <c r="R15" s="139"/>
      <c r="S15" s="139"/>
      <c r="T15" s="139"/>
      <c r="U15" s="140"/>
      <c r="V15" s="140"/>
      <c r="W15" s="139"/>
      <c r="X15" s="139"/>
      <c r="Y15" s="139"/>
      <c r="Z15" s="139"/>
      <c r="AA15" s="140"/>
      <c r="AB15" s="140"/>
      <c r="AC15" s="140"/>
      <c r="AD15" s="140"/>
      <c r="AE15" s="139"/>
      <c r="AF15" s="140"/>
      <c r="AG15" s="139"/>
      <c r="AH15" s="139"/>
      <c r="AI15" s="139"/>
      <c r="AJ15" s="139"/>
      <c r="AK15" s="139"/>
      <c r="AL15" s="109"/>
      <c r="AM15" s="104"/>
    </row>
    <row r="16" spans="1:39" ht="15" x14ac:dyDescent="0.25">
      <c r="A16" s="105" t="s">
        <v>208</v>
      </c>
      <c r="B16" s="313" t="s">
        <v>209</v>
      </c>
      <c r="C16" s="140"/>
      <c r="D16" s="140"/>
      <c r="E16" s="140"/>
      <c r="F16" s="140"/>
      <c r="G16" s="140"/>
      <c r="H16" s="141"/>
      <c r="I16" s="140"/>
      <c r="J16" s="140"/>
      <c r="K16" s="141"/>
      <c r="L16" s="141"/>
      <c r="M16" s="140"/>
      <c r="N16" s="140"/>
      <c r="O16" s="140"/>
      <c r="P16" s="140"/>
      <c r="Q16" s="140"/>
      <c r="R16" s="140"/>
      <c r="S16" s="140"/>
      <c r="T16" s="140"/>
      <c r="U16" s="141"/>
      <c r="V16" s="141"/>
      <c r="W16" s="140"/>
      <c r="X16" s="140"/>
      <c r="Y16" s="140"/>
      <c r="Z16" s="140"/>
      <c r="AA16" s="141"/>
      <c r="AB16" s="141"/>
      <c r="AC16" s="141"/>
      <c r="AD16" s="141"/>
      <c r="AE16" s="141"/>
      <c r="AF16" s="141"/>
      <c r="AG16" s="141"/>
      <c r="AH16" s="140"/>
      <c r="AI16" s="140"/>
      <c r="AJ16" s="140"/>
      <c r="AK16" s="140"/>
      <c r="AL16" s="142"/>
      <c r="AM16" s="104"/>
    </row>
    <row r="17" spans="1:39" ht="14.45" customHeight="1" x14ac:dyDescent="0.2">
      <c r="A17" s="110" t="s">
        <v>115</v>
      </c>
      <c r="B17" s="182" t="s">
        <v>210</v>
      </c>
      <c r="C17" s="122">
        <v>2796</v>
      </c>
      <c r="D17" s="123"/>
      <c r="E17" s="124"/>
      <c r="F17" s="124">
        <v>145</v>
      </c>
      <c r="G17" s="124"/>
      <c r="H17" s="120"/>
      <c r="I17" s="124">
        <v>7</v>
      </c>
      <c r="J17" s="124">
        <v>886</v>
      </c>
      <c r="K17" s="121"/>
      <c r="L17" s="125"/>
      <c r="M17" s="124"/>
      <c r="N17" s="124"/>
      <c r="O17" s="124"/>
      <c r="P17" s="124"/>
      <c r="Q17" s="124"/>
      <c r="R17" s="124"/>
      <c r="S17" s="124"/>
      <c r="T17" s="124">
        <v>908</v>
      </c>
      <c r="U17" s="124"/>
      <c r="V17" s="124"/>
      <c r="W17" s="124"/>
      <c r="X17" s="124"/>
      <c r="Y17" s="124"/>
      <c r="Z17" s="124"/>
      <c r="AA17" s="124"/>
      <c r="AB17" s="124"/>
      <c r="AC17" s="124"/>
      <c r="AD17" s="124"/>
      <c r="AE17" s="121"/>
      <c r="AF17" s="111"/>
      <c r="AG17" s="125"/>
      <c r="AH17" s="124"/>
      <c r="AI17" s="124">
        <v>32</v>
      </c>
      <c r="AJ17" s="124"/>
      <c r="AK17" s="124"/>
      <c r="AL17" s="113">
        <f>SUM(C17:AK17)</f>
        <v>4774</v>
      </c>
      <c r="AM17" s="104"/>
    </row>
    <row r="18" spans="1:39" ht="14.45" customHeight="1" x14ac:dyDescent="0.2">
      <c r="A18" s="110" t="s">
        <v>211</v>
      </c>
      <c r="B18" s="182" t="s">
        <v>212</v>
      </c>
      <c r="C18" s="122">
        <v>1060</v>
      </c>
      <c r="D18" s="123"/>
      <c r="E18" s="124"/>
      <c r="F18" s="124">
        <v>14</v>
      </c>
      <c r="G18" s="124"/>
      <c r="H18" s="120"/>
      <c r="I18" s="124">
        <v>658</v>
      </c>
      <c r="J18" s="124">
        <v>479</v>
      </c>
      <c r="K18" s="121"/>
      <c r="L18" s="125"/>
      <c r="M18" s="124"/>
      <c r="N18" s="124"/>
      <c r="O18" s="124"/>
      <c r="P18" s="124"/>
      <c r="Q18" s="124"/>
      <c r="R18" s="124"/>
      <c r="S18" s="124"/>
      <c r="T18" s="124"/>
      <c r="U18" s="124"/>
      <c r="V18" s="124"/>
      <c r="W18" s="124"/>
      <c r="X18" s="124"/>
      <c r="Y18" s="124"/>
      <c r="Z18" s="124"/>
      <c r="AA18" s="124"/>
      <c r="AB18" s="124"/>
      <c r="AC18" s="124"/>
      <c r="AD18" s="124"/>
      <c r="AE18" s="121"/>
      <c r="AF18" s="111"/>
      <c r="AG18" s="125"/>
      <c r="AH18" s="124">
        <v>1807</v>
      </c>
      <c r="AI18" s="124"/>
      <c r="AJ18" s="124"/>
      <c r="AK18" s="124"/>
      <c r="AL18" s="113">
        <f t="shared" ref="AL18:AL23" si="2">SUM(C18:AK18)</f>
        <v>4018</v>
      </c>
      <c r="AM18" s="104"/>
    </row>
    <row r="19" spans="1:39" ht="14.45" customHeight="1" x14ac:dyDescent="0.2">
      <c r="A19" s="110" t="s">
        <v>213</v>
      </c>
      <c r="B19" s="182" t="s">
        <v>214</v>
      </c>
      <c r="C19" s="122">
        <v>5938</v>
      </c>
      <c r="D19" s="123"/>
      <c r="E19" s="124"/>
      <c r="F19" s="124">
        <v>10</v>
      </c>
      <c r="G19" s="124"/>
      <c r="H19" s="120"/>
      <c r="I19" s="124">
        <v>443</v>
      </c>
      <c r="J19" s="124">
        <v>333</v>
      </c>
      <c r="K19" s="121"/>
      <c r="L19" s="125"/>
      <c r="M19" s="124"/>
      <c r="N19" s="124">
        <v>236</v>
      </c>
      <c r="O19" s="124"/>
      <c r="P19" s="124"/>
      <c r="Q19" s="124"/>
      <c r="R19" s="124"/>
      <c r="S19" s="124"/>
      <c r="T19" s="124">
        <v>547</v>
      </c>
      <c r="U19" s="124"/>
      <c r="V19" s="124"/>
      <c r="W19" s="124"/>
      <c r="X19" s="124"/>
      <c r="Y19" s="124"/>
      <c r="Z19" s="124"/>
      <c r="AA19" s="124"/>
      <c r="AB19" s="124"/>
      <c r="AC19" s="124"/>
      <c r="AD19" s="124"/>
      <c r="AE19" s="121"/>
      <c r="AF19" s="111"/>
      <c r="AG19" s="125"/>
      <c r="AH19" s="124"/>
      <c r="AI19" s="124"/>
      <c r="AJ19" s="124"/>
      <c r="AK19" s="124"/>
      <c r="AL19" s="113">
        <f t="shared" si="2"/>
        <v>7507</v>
      </c>
      <c r="AM19" s="104"/>
    </row>
    <row r="20" spans="1:39" ht="14.45" customHeight="1" x14ac:dyDescent="0.2">
      <c r="A20" s="110" t="s">
        <v>215</v>
      </c>
      <c r="B20" s="182" t="s">
        <v>216</v>
      </c>
      <c r="C20" s="122">
        <v>2294</v>
      </c>
      <c r="D20" s="123"/>
      <c r="E20" s="124"/>
      <c r="F20" s="124"/>
      <c r="G20" s="124"/>
      <c r="H20" s="120"/>
      <c r="I20" s="124">
        <v>114</v>
      </c>
      <c r="J20" s="124">
        <v>-43</v>
      </c>
      <c r="K20" s="121"/>
      <c r="L20" s="125"/>
      <c r="M20" s="124"/>
      <c r="N20" s="124"/>
      <c r="O20" s="124"/>
      <c r="P20" s="124"/>
      <c r="Q20" s="124"/>
      <c r="R20" s="124"/>
      <c r="S20" s="124"/>
      <c r="T20" s="124"/>
      <c r="U20" s="124"/>
      <c r="V20" s="124"/>
      <c r="W20" s="124"/>
      <c r="X20" s="124"/>
      <c r="Y20" s="124"/>
      <c r="Z20" s="124"/>
      <c r="AA20" s="124"/>
      <c r="AB20" s="124"/>
      <c r="AC20" s="124"/>
      <c r="AD20" s="124"/>
      <c r="AE20" s="121"/>
      <c r="AF20" s="111"/>
      <c r="AG20" s="125"/>
      <c r="AH20" s="124"/>
      <c r="AI20" s="124"/>
      <c r="AJ20" s="124"/>
      <c r="AK20" s="124"/>
      <c r="AL20" s="113">
        <f t="shared" si="2"/>
        <v>2365</v>
      </c>
      <c r="AM20" s="104"/>
    </row>
    <row r="21" spans="1:39" ht="14.45" customHeight="1" x14ac:dyDescent="0.2">
      <c r="A21" s="110" t="s">
        <v>217</v>
      </c>
      <c r="B21" s="182" t="s">
        <v>218</v>
      </c>
      <c r="C21" s="122"/>
      <c r="D21" s="123"/>
      <c r="E21" s="124"/>
      <c r="F21" s="124"/>
      <c r="G21" s="124"/>
      <c r="H21" s="120"/>
      <c r="I21" s="124"/>
      <c r="J21" s="124">
        <v>4</v>
      </c>
      <c r="K21" s="121"/>
      <c r="L21" s="125"/>
      <c r="M21" s="124"/>
      <c r="N21" s="124"/>
      <c r="O21" s="124"/>
      <c r="P21" s="124"/>
      <c r="Q21" s="124"/>
      <c r="R21" s="124"/>
      <c r="S21" s="124"/>
      <c r="T21" s="124"/>
      <c r="U21" s="124"/>
      <c r="V21" s="124"/>
      <c r="W21" s="124"/>
      <c r="X21" s="124"/>
      <c r="Y21" s="124"/>
      <c r="Z21" s="124"/>
      <c r="AA21" s="124"/>
      <c r="AB21" s="124"/>
      <c r="AC21" s="124"/>
      <c r="AD21" s="124"/>
      <c r="AE21" s="121"/>
      <c r="AF21" s="111"/>
      <c r="AG21" s="125"/>
      <c r="AH21" s="124"/>
      <c r="AI21" s="124"/>
      <c r="AJ21" s="124"/>
      <c r="AK21" s="124"/>
      <c r="AL21" s="113">
        <f t="shared" si="2"/>
        <v>4</v>
      </c>
      <c r="AM21" s="104"/>
    </row>
    <row r="22" spans="1:39" ht="14.45" customHeight="1" x14ac:dyDescent="0.2">
      <c r="A22" s="110" t="s">
        <v>219</v>
      </c>
      <c r="B22" s="182" t="s">
        <v>220</v>
      </c>
      <c r="C22" s="122">
        <v>2307</v>
      </c>
      <c r="D22" s="123"/>
      <c r="E22" s="124"/>
      <c r="F22" s="124"/>
      <c r="G22" s="124"/>
      <c r="H22" s="120"/>
      <c r="I22" s="124">
        <v>136</v>
      </c>
      <c r="J22" s="124">
        <v>109</v>
      </c>
      <c r="K22" s="121"/>
      <c r="L22" s="125"/>
      <c r="M22" s="124"/>
      <c r="N22" s="124">
        <v>558</v>
      </c>
      <c r="O22" s="124">
        <v>176</v>
      </c>
      <c r="P22" s="124"/>
      <c r="Q22" s="124"/>
      <c r="R22" s="124"/>
      <c r="S22" s="124"/>
      <c r="T22" s="124">
        <v>548</v>
      </c>
      <c r="U22" s="124"/>
      <c r="V22" s="124"/>
      <c r="W22" s="124"/>
      <c r="X22" s="124"/>
      <c r="Y22" s="124"/>
      <c r="Z22" s="124"/>
      <c r="AA22" s="124"/>
      <c r="AB22" s="124"/>
      <c r="AC22" s="124"/>
      <c r="AD22" s="124"/>
      <c r="AE22" s="121"/>
      <c r="AF22" s="111"/>
      <c r="AG22" s="125"/>
      <c r="AH22" s="124"/>
      <c r="AI22" s="124"/>
      <c r="AJ22" s="124"/>
      <c r="AK22" s="124"/>
      <c r="AL22" s="113">
        <f t="shared" si="2"/>
        <v>3834</v>
      </c>
      <c r="AM22" s="104"/>
    </row>
    <row r="23" spans="1:39" ht="14.45" customHeight="1" x14ac:dyDescent="0.2">
      <c r="A23" s="110" t="s">
        <v>221</v>
      </c>
      <c r="B23" s="182" t="s">
        <v>222</v>
      </c>
      <c r="C23" s="122">
        <v>1921</v>
      </c>
      <c r="D23" s="123"/>
      <c r="E23" s="124"/>
      <c r="F23" s="124">
        <v>3</v>
      </c>
      <c r="G23" s="124"/>
      <c r="H23" s="120"/>
      <c r="I23" s="124">
        <v>255</v>
      </c>
      <c r="J23" s="124">
        <v>4064</v>
      </c>
      <c r="K23" s="121"/>
      <c r="L23" s="125"/>
      <c r="M23" s="124"/>
      <c r="N23" s="124">
        <v>135</v>
      </c>
      <c r="O23" s="124"/>
      <c r="P23" s="124">
        <v>18</v>
      </c>
      <c r="Q23" s="124"/>
      <c r="R23" s="124">
        <v>68</v>
      </c>
      <c r="S23" s="124"/>
      <c r="T23" s="124">
        <v>1697</v>
      </c>
      <c r="U23" s="124"/>
      <c r="V23" s="124"/>
      <c r="W23" s="124"/>
      <c r="X23" s="124"/>
      <c r="Y23" s="124"/>
      <c r="Z23" s="124"/>
      <c r="AA23" s="124"/>
      <c r="AB23" s="124"/>
      <c r="AC23" s="124"/>
      <c r="AD23" s="124"/>
      <c r="AE23" s="121"/>
      <c r="AF23" s="111"/>
      <c r="AG23" s="125"/>
      <c r="AH23" s="124"/>
      <c r="AI23" s="124"/>
      <c r="AJ23" s="124"/>
      <c r="AK23" s="124"/>
      <c r="AL23" s="113">
        <f t="shared" si="2"/>
        <v>8161</v>
      </c>
      <c r="AM23" s="104"/>
    </row>
    <row r="24" spans="1:39" ht="14.45" customHeight="1" x14ac:dyDescent="0.2">
      <c r="A24" s="520" t="s">
        <v>223</v>
      </c>
      <c r="B24" s="521"/>
      <c r="C24" s="122">
        <f>SUM(C17:C23)</f>
        <v>16316</v>
      </c>
      <c r="D24" s="124">
        <f t="shared" ref="D24:AK24" si="3">SUM(D17:D23)</f>
        <v>0</v>
      </c>
      <c r="E24" s="124">
        <f t="shared" si="3"/>
        <v>0</v>
      </c>
      <c r="F24" s="124">
        <f t="shared" si="3"/>
        <v>172</v>
      </c>
      <c r="G24" s="124">
        <f t="shared" si="3"/>
        <v>0</v>
      </c>
      <c r="H24" s="120">
        <f t="shared" si="3"/>
        <v>0</v>
      </c>
      <c r="I24" s="124">
        <f t="shared" si="3"/>
        <v>1613</v>
      </c>
      <c r="J24" s="124">
        <f t="shared" si="3"/>
        <v>5832</v>
      </c>
      <c r="K24" s="121">
        <f t="shared" si="3"/>
        <v>0</v>
      </c>
      <c r="L24" s="125">
        <f t="shared" si="3"/>
        <v>0</v>
      </c>
      <c r="M24" s="124">
        <f t="shared" si="3"/>
        <v>0</v>
      </c>
      <c r="N24" s="124">
        <f t="shared" si="3"/>
        <v>929</v>
      </c>
      <c r="O24" s="124">
        <f t="shared" si="3"/>
        <v>176</v>
      </c>
      <c r="P24" s="124">
        <f t="shared" si="3"/>
        <v>18</v>
      </c>
      <c r="Q24" s="124">
        <f t="shared" si="3"/>
        <v>0</v>
      </c>
      <c r="R24" s="124">
        <f t="shared" si="3"/>
        <v>68</v>
      </c>
      <c r="S24" s="124">
        <f t="shared" si="3"/>
        <v>0</v>
      </c>
      <c r="T24" s="124">
        <f t="shared" si="3"/>
        <v>3700</v>
      </c>
      <c r="U24" s="124">
        <f t="shared" si="3"/>
        <v>0</v>
      </c>
      <c r="V24" s="124">
        <f t="shared" si="3"/>
        <v>0</v>
      </c>
      <c r="W24" s="124">
        <f t="shared" si="3"/>
        <v>0</v>
      </c>
      <c r="X24" s="124">
        <f t="shared" si="3"/>
        <v>0</v>
      </c>
      <c r="Y24" s="124">
        <f t="shared" si="3"/>
        <v>0</v>
      </c>
      <c r="Z24" s="124">
        <f t="shared" si="3"/>
        <v>0</v>
      </c>
      <c r="AA24" s="124">
        <f t="shared" si="3"/>
        <v>0</v>
      </c>
      <c r="AB24" s="124">
        <f t="shared" si="3"/>
        <v>0</v>
      </c>
      <c r="AC24" s="124">
        <f t="shared" si="3"/>
        <v>0</v>
      </c>
      <c r="AD24" s="124">
        <f t="shared" si="3"/>
        <v>0</v>
      </c>
      <c r="AE24" s="121">
        <f t="shared" si="3"/>
        <v>0</v>
      </c>
      <c r="AF24" s="111">
        <f t="shared" si="3"/>
        <v>0</v>
      </c>
      <c r="AG24" s="125">
        <f t="shared" si="3"/>
        <v>0</v>
      </c>
      <c r="AH24" s="124">
        <f t="shared" si="3"/>
        <v>1807</v>
      </c>
      <c r="AI24" s="124">
        <f t="shared" si="3"/>
        <v>32</v>
      </c>
      <c r="AJ24" s="124">
        <f t="shared" si="3"/>
        <v>0</v>
      </c>
      <c r="AK24" s="124">
        <f t="shared" si="3"/>
        <v>0</v>
      </c>
      <c r="AL24" s="113">
        <f>SUM(C24:AK24)</f>
        <v>30663</v>
      </c>
      <c r="AM24" s="136"/>
    </row>
    <row r="25" spans="1:39" ht="8.25" customHeight="1" x14ac:dyDescent="0.2">
      <c r="A25" s="137"/>
      <c r="B25" s="138"/>
      <c r="C25" s="139"/>
      <c r="D25" s="139"/>
      <c r="E25" s="139"/>
      <c r="F25" s="139"/>
      <c r="G25" s="139"/>
      <c r="H25" s="140"/>
      <c r="I25" s="139"/>
      <c r="J25" s="139"/>
      <c r="K25" s="140"/>
      <c r="L25" s="140"/>
      <c r="M25" s="139"/>
      <c r="N25" s="139"/>
      <c r="O25" s="139"/>
      <c r="P25" s="139"/>
      <c r="Q25" s="139"/>
      <c r="R25" s="139"/>
      <c r="S25" s="139"/>
      <c r="T25" s="139"/>
      <c r="U25" s="140"/>
      <c r="V25" s="140"/>
      <c r="W25" s="139"/>
      <c r="X25" s="139"/>
      <c r="Y25" s="139"/>
      <c r="Z25" s="139"/>
      <c r="AA25" s="140"/>
      <c r="AB25" s="140"/>
      <c r="AC25" s="140"/>
      <c r="AD25" s="140"/>
      <c r="AE25" s="140"/>
      <c r="AF25" s="140"/>
      <c r="AG25" s="140"/>
      <c r="AH25" s="139"/>
      <c r="AI25" s="139"/>
      <c r="AJ25" s="139"/>
      <c r="AK25" s="139"/>
      <c r="AL25" s="109"/>
      <c r="AM25" s="104"/>
    </row>
    <row r="26" spans="1:39" ht="15" x14ac:dyDescent="0.25">
      <c r="A26" s="143" t="s">
        <v>224</v>
      </c>
      <c r="B26" s="313" t="s">
        <v>225</v>
      </c>
      <c r="C26" s="140"/>
      <c r="D26" s="140"/>
      <c r="E26" s="140"/>
      <c r="F26" s="140"/>
      <c r="G26" s="140"/>
      <c r="H26" s="141"/>
      <c r="I26" s="140"/>
      <c r="J26" s="140"/>
      <c r="K26" s="141"/>
      <c r="L26" s="140"/>
      <c r="M26" s="140"/>
      <c r="N26" s="140"/>
      <c r="O26" s="140"/>
      <c r="P26" s="140"/>
      <c r="Q26" s="140"/>
      <c r="R26" s="140"/>
      <c r="S26" s="140"/>
      <c r="T26" s="140"/>
      <c r="U26" s="141"/>
      <c r="V26" s="141"/>
      <c r="W26" s="140"/>
      <c r="X26" s="140"/>
      <c r="Y26" s="140"/>
      <c r="Z26" s="140"/>
      <c r="AA26" s="141"/>
      <c r="AB26" s="141"/>
      <c r="AC26" s="141"/>
      <c r="AD26" s="141"/>
      <c r="AE26" s="141"/>
      <c r="AF26" s="141"/>
      <c r="AG26" s="141"/>
      <c r="AH26" s="140"/>
      <c r="AI26" s="140"/>
      <c r="AJ26" s="140"/>
      <c r="AK26" s="140"/>
      <c r="AL26" s="142"/>
      <c r="AM26" s="104"/>
    </row>
    <row r="27" spans="1:39" ht="14.45" customHeight="1" x14ac:dyDescent="0.2">
      <c r="A27" s="110" t="s">
        <v>116</v>
      </c>
      <c r="B27" s="182" t="s">
        <v>226</v>
      </c>
      <c r="C27" s="122">
        <v>10355</v>
      </c>
      <c r="D27" s="123"/>
      <c r="E27" s="124"/>
      <c r="F27" s="124">
        <v>1194</v>
      </c>
      <c r="G27" s="124"/>
      <c r="H27" s="120"/>
      <c r="I27" s="124">
        <v>544</v>
      </c>
      <c r="J27" s="124">
        <v>29112</v>
      </c>
      <c r="K27" s="120"/>
      <c r="L27" s="124"/>
      <c r="M27" s="124">
        <v>17</v>
      </c>
      <c r="N27" s="124">
        <v>286</v>
      </c>
      <c r="O27" s="124">
        <v>94</v>
      </c>
      <c r="P27" s="124">
        <v>7</v>
      </c>
      <c r="Q27" s="124"/>
      <c r="R27" s="124"/>
      <c r="S27" s="124"/>
      <c r="T27" s="124">
        <v>154</v>
      </c>
      <c r="U27" s="124"/>
      <c r="V27" s="124"/>
      <c r="W27" s="124">
        <v>777</v>
      </c>
      <c r="X27" s="124"/>
      <c r="Y27" s="124"/>
      <c r="Z27" s="124"/>
      <c r="AA27" s="124"/>
      <c r="AB27" s="124"/>
      <c r="AC27" s="124"/>
      <c r="AD27" s="124"/>
      <c r="AE27" s="121"/>
      <c r="AF27" s="111"/>
      <c r="AG27" s="125"/>
      <c r="AH27" s="124">
        <v>101</v>
      </c>
      <c r="AI27" s="124">
        <v>13479</v>
      </c>
      <c r="AJ27" s="124"/>
      <c r="AK27" s="124"/>
      <c r="AL27" s="113">
        <f>SUM(C27:AK27)</f>
        <v>56120</v>
      </c>
      <c r="AM27" s="104"/>
    </row>
    <row r="28" spans="1:39" ht="14.45" customHeight="1" x14ac:dyDescent="0.2">
      <c r="A28" s="110" t="s">
        <v>227</v>
      </c>
      <c r="B28" s="182" t="s">
        <v>228</v>
      </c>
      <c r="C28" s="122"/>
      <c r="D28" s="123"/>
      <c r="E28" s="124"/>
      <c r="F28" s="124"/>
      <c r="G28" s="124"/>
      <c r="H28" s="120"/>
      <c r="I28" s="124"/>
      <c r="J28" s="124"/>
      <c r="K28" s="120"/>
      <c r="L28" s="124"/>
      <c r="M28" s="124"/>
      <c r="N28" s="124"/>
      <c r="O28" s="124"/>
      <c r="P28" s="124"/>
      <c r="Q28" s="124"/>
      <c r="R28" s="124"/>
      <c r="S28" s="124"/>
      <c r="T28" s="124"/>
      <c r="U28" s="124"/>
      <c r="V28" s="124"/>
      <c r="W28" s="124"/>
      <c r="X28" s="124"/>
      <c r="Y28" s="124"/>
      <c r="Z28" s="124"/>
      <c r="AA28" s="124"/>
      <c r="AB28" s="124"/>
      <c r="AC28" s="124"/>
      <c r="AD28" s="124"/>
      <c r="AE28" s="121"/>
      <c r="AF28" s="111"/>
      <c r="AG28" s="125"/>
      <c r="AH28" s="124"/>
      <c r="AI28" s="124"/>
      <c r="AJ28" s="124"/>
      <c r="AK28" s="124"/>
      <c r="AL28" s="113">
        <f>SUM(C28:AK28)</f>
        <v>0</v>
      </c>
      <c r="AM28" s="104"/>
    </row>
    <row r="29" spans="1:39" ht="14.45" customHeight="1" x14ac:dyDescent="0.2">
      <c r="A29" s="110" t="s">
        <v>229</v>
      </c>
      <c r="B29" s="182" t="s">
        <v>230</v>
      </c>
      <c r="C29" s="122">
        <v>1009</v>
      </c>
      <c r="D29" s="123"/>
      <c r="E29" s="124"/>
      <c r="F29" s="124"/>
      <c r="G29" s="124"/>
      <c r="H29" s="120"/>
      <c r="I29" s="124">
        <v>50</v>
      </c>
      <c r="J29" s="124">
        <v>502</v>
      </c>
      <c r="K29" s="120"/>
      <c r="L29" s="124">
        <v>92009</v>
      </c>
      <c r="M29" s="124">
        <v>9</v>
      </c>
      <c r="N29" s="124">
        <v>-80</v>
      </c>
      <c r="O29" s="124">
        <v>1</v>
      </c>
      <c r="P29" s="124"/>
      <c r="Q29" s="124"/>
      <c r="R29" s="124"/>
      <c r="S29" s="124"/>
      <c r="T29" s="124">
        <v>197</v>
      </c>
      <c r="U29" s="124"/>
      <c r="V29" s="124"/>
      <c r="W29" s="124">
        <v>31</v>
      </c>
      <c r="X29" s="124"/>
      <c r="Y29" s="124"/>
      <c r="Z29" s="124"/>
      <c r="AA29" s="124"/>
      <c r="AB29" s="124"/>
      <c r="AC29" s="124">
        <v>10150</v>
      </c>
      <c r="AD29" s="124"/>
      <c r="AE29" s="121"/>
      <c r="AF29" s="111"/>
      <c r="AG29" s="125"/>
      <c r="AH29" s="124"/>
      <c r="AI29" s="124">
        <v>2141</v>
      </c>
      <c r="AJ29" s="124"/>
      <c r="AK29" s="124"/>
      <c r="AL29" s="113">
        <f>SUM(C29:AK29)</f>
        <v>106019</v>
      </c>
      <c r="AM29" s="104"/>
    </row>
    <row r="30" spans="1:39" ht="14.45" customHeight="1" x14ac:dyDescent="0.2">
      <c r="A30" s="110" t="s">
        <v>231</v>
      </c>
      <c r="B30" s="182" t="s">
        <v>232</v>
      </c>
      <c r="C30" s="122">
        <v>3091</v>
      </c>
      <c r="D30" s="123"/>
      <c r="E30" s="124"/>
      <c r="F30" s="124">
        <v>51</v>
      </c>
      <c r="G30" s="124"/>
      <c r="H30" s="120"/>
      <c r="I30" s="124">
        <v>153</v>
      </c>
      <c r="J30" s="124">
        <v>2775</v>
      </c>
      <c r="K30" s="120"/>
      <c r="L30" s="124"/>
      <c r="M30" s="124">
        <v>613</v>
      </c>
      <c r="N30" s="124">
        <v>4927</v>
      </c>
      <c r="O30" s="124"/>
      <c r="P30" s="124">
        <v>5036</v>
      </c>
      <c r="Q30" s="124"/>
      <c r="R30" s="124"/>
      <c r="S30" s="124"/>
      <c r="T30" s="124">
        <v>2234</v>
      </c>
      <c r="U30" s="124"/>
      <c r="V30" s="124">
        <v>750</v>
      </c>
      <c r="W30" s="124"/>
      <c r="X30" s="124"/>
      <c r="Y30" s="124"/>
      <c r="Z30" s="124"/>
      <c r="AA30" s="124"/>
      <c r="AB30" s="124"/>
      <c r="AC30" s="124"/>
      <c r="AD30" s="124"/>
      <c r="AE30" s="121"/>
      <c r="AF30" s="111"/>
      <c r="AG30" s="125"/>
      <c r="AH30" s="124"/>
      <c r="AI30" s="124">
        <v>49</v>
      </c>
      <c r="AJ30" s="124"/>
      <c r="AK30" s="124"/>
      <c r="AL30" s="113">
        <f>SUM(C30:AK30)</f>
        <v>19679</v>
      </c>
      <c r="AM30" s="104"/>
    </row>
    <row r="31" spans="1:39" ht="14.45" customHeight="1" x14ac:dyDescent="0.2">
      <c r="A31" s="520" t="s">
        <v>233</v>
      </c>
      <c r="B31" s="521"/>
      <c r="C31" s="147">
        <f>SUM(C27:C30)</f>
        <v>14455</v>
      </c>
      <c r="D31" s="145">
        <f t="shared" ref="D31:AK31" si="4">SUM(D27:D30)</f>
        <v>0</v>
      </c>
      <c r="E31" s="131">
        <f t="shared" si="4"/>
        <v>0</v>
      </c>
      <c r="F31" s="144">
        <f t="shared" si="4"/>
        <v>1245</v>
      </c>
      <c r="G31" s="144">
        <f t="shared" si="4"/>
        <v>0</v>
      </c>
      <c r="H31" s="120">
        <f t="shared" si="4"/>
        <v>0</v>
      </c>
      <c r="I31" s="144">
        <f t="shared" si="4"/>
        <v>747</v>
      </c>
      <c r="J31" s="144">
        <f t="shared" si="4"/>
        <v>32389</v>
      </c>
      <c r="K31" s="120">
        <f t="shared" si="4"/>
        <v>0</v>
      </c>
      <c r="L31" s="144">
        <f t="shared" si="4"/>
        <v>92009</v>
      </c>
      <c r="M31" s="144">
        <f t="shared" si="4"/>
        <v>639</v>
      </c>
      <c r="N31" s="144">
        <f t="shared" si="4"/>
        <v>5133</v>
      </c>
      <c r="O31" s="144">
        <f t="shared" si="4"/>
        <v>95</v>
      </c>
      <c r="P31" s="144">
        <f t="shared" si="4"/>
        <v>5043</v>
      </c>
      <c r="Q31" s="144">
        <f t="shared" si="4"/>
        <v>0</v>
      </c>
      <c r="R31" s="144">
        <f t="shared" si="4"/>
        <v>0</v>
      </c>
      <c r="S31" s="144">
        <f t="shared" si="4"/>
        <v>0</v>
      </c>
      <c r="T31" s="144">
        <f t="shared" si="4"/>
        <v>2585</v>
      </c>
      <c r="U31" s="131">
        <f t="shared" si="4"/>
        <v>0</v>
      </c>
      <c r="V31" s="131">
        <f t="shared" si="4"/>
        <v>750</v>
      </c>
      <c r="W31" s="144">
        <f t="shared" si="4"/>
        <v>808</v>
      </c>
      <c r="X31" s="144">
        <f t="shared" si="4"/>
        <v>0</v>
      </c>
      <c r="Y31" s="144">
        <f t="shared" si="4"/>
        <v>0</v>
      </c>
      <c r="Z31" s="144">
        <f t="shared" si="4"/>
        <v>0</v>
      </c>
      <c r="AA31" s="131">
        <f t="shared" si="4"/>
        <v>0</v>
      </c>
      <c r="AB31" s="131">
        <f t="shared" si="4"/>
        <v>0</v>
      </c>
      <c r="AC31" s="131">
        <f t="shared" si="4"/>
        <v>10150</v>
      </c>
      <c r="AD31" s="131">
        <f t="shared" si="4"/>
        <v>0</v>
      </c>
      <c r="AE31" s="121">
        <f t="shared" si="4"/>
        <v>0</v>
      </c>
      <c r="AF31" s="163">
        <f t="shared" si="4"/>
        <v>0</v>
      </c>
      <c r="AG31" s="135">
        <f t="shared" si="4"/>
        <v>0</v>
      </c>
      <c r="AH31" s="144">
        <f t="shared" si="4"/>
        <v>101</v>
      </c>
      <c r="AI31" s="144">
        <f t="shared" si="4"/>
        <v>15669</v>
      </c>
      <c r="AJ31" s="144">
        <f t="shared" si="4"/>
        <v>0</v>
      </c>
      <c r="AK31" s="144">
        <f t="shared" si="4"/>
        <v>0</v>
      </c>
      <c r="AL31" s="146">
        <f>SUM(C31:AK31)</f>
        <v>181818</v>
      </c>
      <c r="AM31" s="136"/>
    </row>
    <row r="32" spans="1:39" ht="8.25" customHeight="1" x14ac:dyDescent="0.2">
      <c r="A32" s="137"/>
      <c r="B32" s="138"/>
      <c r="C32" s="139"/>
      <c r="D32" s="139"/>
      <c r="E32" s="139"/>
      <c r="F32" s="139"/>
      <c r="G32" s="139"/>
      <c r="H32" s="140"/>
      <c r="I32" s="139"/>
      <c r="J32" s="139"/>
      <c r="K32" s="140"/>
      <c r="L32" s="139"/>
      <c r="M32" s="139"/>
      <c r="N32" s="139"/>
      <c r="O32" s="139"/>
      <c r="P32" s="139"/>
      <c r="Q32" s="139"/>
      <c r="R32" s="139"/>
      <c r="S32" s="139"/>
      <c r="T32" s="139"/>
      <c r="U32" s="140"/>
      <c r="V32" s="140"/>
      <c r="W32" s="139"/>
      <c r="X32" s="139"/>
      <c r="Y32" s="139"/>
      <c r="Z32" s="139"/>
      <c r="AA32" s="140"/>
      <c r="AB32" s="140"/>
      <c r="AC32" s="140"/>
      <c r="AD32" s="140"/>
      <c r="AE32" s="140"/>
      <c r="AF32" s="140"/>
      <c r="AG32" s="140"/>
      <c r="AH32" s="139"/>
      <c r="AI32" s="139"/>
      <c r="AJ32" s="139"/>
      <c r="AK32" s="139"/>
      <c r="AL32" s="109"/>
      <c r="AM32" s="104"/>
    </row>
    <row r="33" spans="1:39" ht="15" x14ac:dyDescent="0.25">
      <c r="A33" s="105" t="s">
        <v>234</v>
      </c>
      <c r="B33" s="313" t="s">
        <v>534</v>
      </c>
      <c r="C33" s="140"/>
      <c r="D33" s="140"/>
      <c r="E33" s="140"/>
      <c r="F33" s="140"/>
      <c r="G33" s="140"/>
      <c r="H33" s="141"/>
      <c r="I33" s="140"/>
      <c r="J33" s="140"/>
      <c r="K33" s="141"/>
      <c r="L33" s="141"/>
      <c r="M33" s="140"/>
      <c r="N33" s="140"/>
      <c r="O33" s="140"/>
      <c r="P33" s="140"/>
      <c r="Q33" s="140"/>
      <c r="R33" s="140"/>
      <c r="S33" s="140"/>
      <c r="T33" s="140"/>
      <c r="U33" s="141"/>
      <c r="V33" s="141"/>
      <c r="W33" s="140"/>
      <c r="X33" s="140"/>
      <c r="Y33" s="140"/>
      <c r="Z33" s="140"/>
      <c r="AA33" s="141"/>
      <c r="AB33" s="141"/>
      <c r="AC33" s="141"/>
      <c r="AD33" s="141"/>
      <c r="AE33" s="141"/>
      <c r="AF33" s="141"/>
      <c r="AG33" s="141"/>
      <c r="AH33" s="140"/>
      <c r="AI33" s="140"/>
      <c r="AJ33" s="140"/>
      <c r="AK33" s="140"/>
      <c r="AL33" s="142"/>
      <c r="AM33" s="104"/>
    </row>
    <row r="34" spans="1:39" ht="14.45" customHeight="1" x14ac:dyDescent="0.2">
      <c r="A34" s="110" t="s">
        <v>117</v>
      </c>
      <c r="B34" s="182" t="s">
        <v>235</v>
      </c>
      <c r="C34" s="122">
        <v>481</v>
      </c>
      <c r="D34" s="123"/>
      <c r="E34" s="124"/>
      <c r="F34" s="124"/>
      <c r="G34" s="124"/>
      <c r="H34" s="120"/>
      <c r="I34" s="124">
        <v>1117</v>
      </c>
      <c r="J34" s="124">
        <v>662</v>
      </c>
      <c r="K34" s="121"/>
      <c r="L34" s="124"/>
      <c r="M34" s="124"/>
      <c r="N34" s="124"/>
      <c r="O34" s="124"/>
      <c r="P34" s="124"/>
      <c r="Q34" s="124">
        <v>100</v>
      </c>
      <c r="R34" s="124"/>
      <c r="S34" s="124"/>
      <c r="T34" s="124"/>
      <c r="U34" s="124"/>
      <c r="V34" s="124"/>
      <c r="W34" s="124"/>
      <c r="X34" s="124"/>
      <c r="Y34" s="124"/>
      <c r="Z34" s="124">
        <v>4000</v>
      </c>
      <c r="AA34" s="124"/>
      <c r="AB34" s="124"/>
      <c r="AC34" s="124"/>
      <c r="AD34" s="124"/>
      <c r="AE34" s="121"/>
      <c r="AF34" s="111"/>
      <c r="AG34" s="125"/>
      <c r="AH34" s="124"/>
      <c r="AI34" s="124"/>
      <c r="AJ34" s="124"/>
      <c r="AK34" s="124"/>
      <c r="AL34" s="113">
        <f t="shared" ref="AL34:AL40" si="5">SUM(C34:AK34)</f>
        <v>6360</v>
      </c>
      <c r="AM34" s="104"/>
    </row>
    <row r="35" spans="1:39" ht="14.45" customHeight="1" x14ac:dyDescent="0.2">
      <c r="A35" s="110" t="s">
        <v>118</v>
      </c>
      <c r="B35" s="182" t="s">
        <v>236</v>
      </c>
      <c r="C35" s="122">
        <v>190</v>
      </c>
      <c r="D35" s="123"/>
      <c r="E35" s="124"/>
      <c r="F35" s="124">
        <v>46</v>
      </c>
      <c r="G35" s="124">
        <v>-1</v>
      </c>
      <c r="H35" s="120"/>
      <c r="I35" s="124">
        <v>292</v>
      </c>
      <c r="J35" s="124">
        <v>93</v>
      </c>
      <c r="K35" s="121"/>
      <c r="L35" s="124"/>
      <c r="M35" s="124"/>
      <c r="N35" s="124"/>
      <c r="O35" s="124"/>
      <c r="P35" s="124"/>
      <c r="Q35" s="124"/>
      <c r="R35" s="124"/>
      <c r="S35" s="124"/>
      <c r="T35" s="124">
        <v>707</v>
      </c>
      <c r="U35" s="124"/>
      <c r="V35" s="124"/>
      <c r="W35" s="124"/>
      <c r="X35" s="124"/>
      <c r="Y35" s="124"/>
      <c r="Z35" s="124"/>
      <c r="AA35" s="124"/>
      <c r="AB35" s="124"/>
      <c r="AC35" s="124"/>
      <c r="AD35" s="124"/>
      <c r="AE35" s="121"/>
      <c r="AF35" s="111"/>
      <c r="AG35" s="125"/>
      <c r="AH35" s="124"/>
      <c r="AI35" s="124">
        <v>307</v>
      </c>
      <c r="AJ35" s="124"/>
      <c r="AK35" s="124"/>
      <c r="AL35" s="113">
        <f t="shared" si="5"/>
        <v>1634</v>
      </c>
      <c r="AM35" s="104"/>
    </row>
    <row r="36" spans="1:39" ht="14.45" customHeight="1" x14ac:dyDescent="0.2">
      <c r="A36" s="110" t="s">
        <v>119</v>
      </c>
      <c r="B36" s="182" t="s">
        <v>237</v>
      </c>
      <c r="C36" s="122">
        <v>379</v>
      </c>
      <c r="D36" s="123"/>
      <c r="E36" s="124"/>
      <c r="F36" s="124">
        <v>21</v>
      </c>
      <c r="G36" s="124"/>
      <c r="H36" s="120"/>
      <c r="I36" s="124">
        <v>39</v>
      </c>
      <c r="J36" s="124">
        <v>489</v>
      </c>
      <c r="K36" s="121"/>
      <c r="L36" s="124"/>
      <c r="M36" s="124"/>
      <c r="N36" s="124"/>
      <c r="O36" s="124"/>
      <c r="P36" s="124"/>
      <c r="Q36" s="124"/>
      <c r="R36" s="124"/>
      <c r="S36" s="124"/>
      <c r="T36" s="124"/>
      <c r="U36" s="124"/>
      <c r="V36" s="124"/>
      <c r="W36" s="124"/>
      <c r="X36" s="124"/>
      <c r="Y36" s="124"/>
      <c r="Z36" s="124"/>
      <c r="AA36" s="124"/>
      <c r="AB36" s="124"/>
      <c r="AC36" s="124"/>
      <c r="AD36" s="124"/>
      <c r="AE36" s="121"/>
      <c r="AF36" s="111"/>
      <c r="AG36" s="125"/>
      <c r="AH36" s="124"/>
      <c r="AI36" s="124"/>
      <c r="AJ36" s="124"/>
      <c r="AK36" s="124"/>
      <c r="AL36" s="113">
        <f t="shared" si="5"/>
        <v>928</v>
      </c>
      <c r="AM36" s="104"/>
    </row>
    <row r="37" spans="1:39" ht="14.45" customHeight="1" x14ac:dyDescent="0.2">
      <c r="A37" s="110" t="s">
        <v>238</v>
      </c>
      <c r="B37" s="182" t="s">
        <v>239</v>
      </c>
      <c r="C37" s="122"/>
      <c r="D37" s="123"/>
      <c r="E37" s="124"/>
      <c r="F37" s="124"/>
      <c r="G37" s="124"/>
      <c r="H37" s="120"/>
      <c r="I37" s="124"/>
      <c r="J37" s="124">
        <v>281</v>
      </c>
      <c r="K37" s="121"/>
      <c r="L37" s="124"/>
      <c r="M37" s="124">
        <v>-1</v>
      </c>
      <c r="N37" s="124"/>
      <c r="O37" s="124"/>
      <c r="P37" s="124"/>
      <c r="Q37" s="124"/>
      <c r="R37" s="124"/>
      <c r="S37" s="124"/>
      <c r="T37" s="124">
        <v>-108</v>
      </c>
      <c r="U37" s="124"/>
      <c r="V37" s="124"/>
      <c r="W37" s="124"/>
      <c r="X37" s="124"/>
      <c r="Y37" s="124"/>
      <c r="Z37" s="124"/>
      <c r="AA37" s="124"/>
      <c r="AB37" s="124"/>
      <c r="AC37" s="124"/>
      <c r="AD37" s="124"/>
      <c r="AE37" s="121"/>
      <c r="AF37" s="111"/>
      <c r="AG37" s="125"/>
      <c r="AH37" s="124"/>
      <c r="AI37" s="124"/>
      <c r="AJ37" s="124"/>
      <c r="AK37" s="124"/>
      <c r="AL37" s="113">
        <f t="shared" si="5"/>
        <v>172</v>
      </c>
      <c r="AM37" s="104"/>
    </row>
    <row r="38" spans="1:39" ht="14.45" customHeight="1" x14ac:dyDescent="0.2">
      <c r="A38" s="110" t="s">
        <v>240</v>
      </c>
      <c r="B38" s="182" t="s">
        <v>241</v>
      </c>
      <c r="C38" s="122"/>
      <c r="D38" s="123"/>
      <c r="E38" s="124"/>
      <c r="F38" s="124"/>
      <c r="G38" s="124"/>
      <c r="H38" s="120"/>
      <c r="I38" s="124"/>
      <c r="J38" s="124">
        <v>181</v>
      </c>
      <c r="K38" s="121"/>
      <c r="L38" s="124"/>
      <c r="M38" s="124"/>
      <c r="N38" s="124"/>
      <c r="O38" s="124"/>
      <c r="P38" s="124"/>
      <c r="Q38" s="124"/>
      <c r="R38" s="124"/>
      <c r="S38" s="124"/>
      <c r="T38" s="124">
        <v>1172</v>
      </c>
      <c r="U38" s="124"/>
      <c r="V38" s="124"/>
      <c r="W38" s="124"/>
      <c r="X38" s="124"/>
      <c r="Y38" s="124"/>
      <c r="Z38" s="124"/>
      <c r="AA38" s="124"/>
      <c r="AB38" s="124"/>
      <c r="AC38" s="124"/>
      <c r="AD38" s="124"/>
      <c r="AE38" s="121"/>
      <c r="AF38" s="111"/>
      <c r="AG38" s="125"/>
      <c r="AH38" s="124"/>
      <c r="AI38" s="124"/>
      <c r="AJ38" s="124"/>
      <c r="AK38" s="124"/>
      <c r="AL38" s="113">
        <f t="shared" si="5"/>
        <v>1353</v>
      </c>
      <c r="AM38" s="104"/>
    </row>
    <row r="39" spans="1:39" ht="14.45" customHeight="1" x14ac:dyDescent="0.2">
      <c r="A39" s="110" t="s">
        <v>242</v>
      </c>
      <c r="B39" s="182" t="s">
        <v>243</v>
      </c>
      <c r="C39" s="122"/>
      <c r="D39" s="123"/>
      <c r="E39" s="124"/>
      <c r="F39" s="124"/>
      <c r="G39" s="124"/>
      <c r="H39" s="120"/>
      <c r="I39" s="124"/>
      <c r="J39" s="124">
        <v>74</v>
      </c>
      <c r="K39" s="121"/>
      <c r="L39" s="124"/>
      <c r="M39" s="124"/>
      <c r="N39" s="124">
        <v>702</v>
      </c>
      <c r="O39" s="124"/>
      <c r="P39" s="124"/>
      <c r="Q39" s="124"/>
      <c r="R39" s="124"/>
      <c r="S39" s="124"/>
      <c r="T39" s="124"/>
      <c r="U39" s="124"/>
      <c r="V39" s="124"/>
      <c r="W39" s="124"/>
      <c r="X39" s="124"/>
      <c r="Y39" s="124"/>
      <c r="Z39" s="124"/>
      <c r="AA39" s="124"/>
      <c r="AB39" s="124"/>
      <c r="AC39" s="124"/>
      <c r="AD39" s="124"/>
      <c r="AE39" s="121"/>
      <c r="AF39" s="111"/>
      <c r="AG39" s="125"/>
      <c r="AH39" s="124"/>
      <c r="AI39" s="124"/>
      <c r="AJ39" s="124"/>
      <c r="AK39" s="124"/>
      <c r="AL39" s="113">
        <f t="shared" si="5"/>
        <v>776</v>
      </c>
      <c r="AM39" s="104"/>
    </row>
    <row r="40" spans="1:39" ht="14.45" customHeight="1" x14ac:dyDescent="0.2">
      <c r="A40" s="520" t="s">
        <v>244</v>
      </c>
      <c r="B40" s="521"/>
      <c r="C40" s="147">
        <f>SUM(C34:C39)</f>
        <v>1050</v>
      </c>
      <c r="D40" s="145">
        <f t="shared" ref="D40:AK40" si="6">SUM(D34:D39)</f>
        <v>0</v>
      </c>
      <c r="E40" s="131">
        <f t="shared" si="6"/>
        <v>0</v>
      </c>
      <c r="F40" s="144">
        <f t="shared" si="6"/>
        <v>67</v>
      </c>
      <c r="G40" s="144">
        <f t="shared" si="6"/>
        <v>-1</v>
      </c>
      <c r="H40" s="120">
        <f t="shared" si="6"/>
        <v>0</v>
      </c>
      <c r="I40" s="144">
        <f t="shared" si="6"/>
        <v>1448</v>
      </c>
      <c r="J40" s="144">
        <f t="shared" si="6"/>
        <v>1780</v>
      </c>
      <c r="K40" s="121">
        <f t="shared" si="6"/>
        <v>0</v>
      </c>
      <c r="L40" s="124">
        <f t="shared" si="6"/>
        <v>0</v>
      </c>
      <c r="M40" s="144">
        <f t="shared" si="6"/>
        <v>-1</v>
      </c>
      <c r="N40" s="144">
        <f t="shared" si="6"/>
        <v>702</v>
      </c>
      <c r="O40" s="144">
        <f t="shared" si="6"/>
        <v>0</v>
      </c>
      <c r="P40" s="144">
        <f t="shared" si="6"/>
        <v>0</v>
      </c>
      <c r="Q40" s="144">
        <f t="shared" si="6"/>
        <v>100</v>
      </c>
      <c r="R40" s="144">
        <f t="shared" si="6"/>
        <v>0</v>
      </c>
      <c r="S40" s="144">
        <f t="shared" si="6"/>
        <v>0</v>
      </c>
      <c r="T40" s="144">
        <f t="shared" si="6"/>
        <v>1771</v>
      </c>
      <c r="U40" s="131">
        <f t="shared" si="6"/>
        <v>0</v>
      </c>
      <c r="V40" s="131">
        <f t="shared" si="6"/>
        <v>0</v>
      </c>
      <c r="W40" s="144">
        <f t="shared" si="6"/>
        <v>0</v>
      </c>
      <c r="X40" s="144">
        <f t="shared" si="6"/>
        <v>0</v>
      </c>
      <c r="Y40" s="144">
        <f t="shared" si="6"/>
        <v>0</v>
      </c>
      <c r="Z40" s="144">
        <f t="shared" si="6"/>
        <v>4000</v>
      </c>
      <c r="AA40" s="131">
        <f t="shared" si="6"/>
        <v>0</v>
      </c>
      <c r="AB40" s="131">
        <f t="shared" si="6"/>
        <v>0</v>
      </c>
      <c r="AC40" s="131">
        <f t="shared" si="6"/>
        <v>0</v>
      </c>
      <c r="AD40" s="131">
        <f t="shared" si="6"/>
        <v>0</v>
      </c>
      <c r="AE40" s="121">
        <f t="shared" si="6"/>
        <v>0</v>
      </c>
      <c r="AF40" s="111">
        <f t="shared" si="6"/>
        <v>0</v>
      </c>
      <c r="AG40" s="135">
        <f t="shared" si="6"/>
        <v>0</v>
      </c>
      <c r="AH40" s="144">
        <f t="shared" si="6"/>
        <v>0</v>
      </c>
      <c r="AI40" s="144">
        <f t="shared" si="6"/>
        <v>307</v>
      </c>
      <c r="AJ40" s="144">
        <f t="shared" si="6"/>
        <v>0</v>
      </c>
      <c r="AK40" s="144">
        <f t="shared" si="6"/>
        <v>0</v>
      </c>
      <c r="AL40" s="146">
        <f t="shared" si="5"/>
        <v>11223</v>
      </c>
      <c r="AM40" s="136"/>
    </row>
    <row r="41" spans="1:39" ht="8.25" customHeight="1" x14ac:dyDescent="0.2">
      <c r="A41" s="137"/>
      <c r="B41" s="138"/>
      <c r="C41" s="139"/>
      <c r="D41" s="139"/>
      <c r="E41" s="139"/>
      <c r="F41" s="139"/>
      <c r="G41" s="139"/>
      <c r="H41" s="140"/>
      <c r="I41" s="139"/>
      <c r="J41" s="139"/>
      <c r="K41" s="140"/>
      <c r="L41" s="140"/>
      <c r="M41" s="139"/>
      <c r="N41" s="139"/>
      <c r="O41" s="139"/>
      <c r="P41" s="139"/>
      <c r="Q41" s="139"/>
      <c r="R41" s="139"/>
      <c r="S41" s="139"/>
      <c r="T41" s="139"/>
      <c r="U41" s="140"/>
      <c r="V41" s="140"/>
      <c r="W41" s="139"/>
      <c r="X41" s="139"/>
      <c r="Y41" s="139"/>
      <c r="Z41" s="139"/>
      <c r="AA41" s="140"/>
      <c r="AB41" s="140"/>
      <c r="AC41" s="140"/>
      <c r="AD41" s="140"/>
      <c r="AE41" s="140"/>
      <c r="AF41" s="140"/>
      <c r="AG41" s="140"/>
      <c r="AH41" s="139"/>
      <c r="AI41" s="139"/>
      <c r="AJ41" s="139"/>
      <c r="AK41" s="139"/>
      <c r="AL41" s="109"/>
      <c r="AM41" s="104"/>
    </row>
    <row r="42" spans="1:39" ht="15" x14ac:dyDescent="0.25">
      <c r="A42" s="105" t="s">
        <v>245</v>
      </c>
      <c r="B42" s="313" t="s">
        <v>246</v>
      </c>
      <c r="C42" s="140"/>
      <c r="D42" s="140"/>
      <c r="E42" s="140"/>
      <c r="F42" s="140"/>
      <c r="G42" s="140"/>
      <c r="H42" s="141"/>
      <c r="I42" s="140"/>
      <c r="J42" s="140"/>
      <c r="K42" s="141"/>
      <c r="L42" s="141"/>
      <c r="M42" s="140"/>
      <c r="N42" s="140"/>
      <c r="O42" s="140"/>
      <c r="P42" s="140"/>
      <c r="Q42" s="140"/>
      <c r="R42" s="140"/>
      <c r="S42" s="140"/>
      <c r="T42" s="141"/>
      <c r="U42" s="141"/>
      <c r="V42" s="141"/>
      <c r="W42" s="140"/>
      <c r="X42" s="140"/>
      <c r="Y42" s="140"/>
      <c r="Z42" s="140"/>
      <c r="AA42" s="141"/>
      <c r="AB42" s="141"/>
      <c r="AC42" s="141"/>
      <c r="AD42" s="141"/>
      <c r="AE42" s="141"/>
      <c r="AF42" s="141"/>
      <c r="AG42" s="141"/>
      <c r="AH42" s="140"/>
      <c r="AI42" s="140"/>
      <c r="AJ42" s="140"/>
      <c r="AK42" s="140"/>
      <c r="AL42" s="142"/>
      <c r="AM42" s="104"/>
    </row>
    <row r="43" spans="1:39" ht="14.45" customHeight="1" x14ac:dyDescent="0.2">
      <c r="A43" s="110" t="s">
        <v>247</v>
      </c>
      <c r="B43" s="182" t="s">
        <v>248</v>
      </c>
      <c r="C43" s="122">
        <v>419</v>
      </c>
      <c r="D43" s="123"/>
      <c r="E43" s="124"/>
      <c r="F43" s="124"/>
      <c r="G43" s="124"/>
      <c r="H43" s="120"/>
      <c r="I43" s="124">
        <v>54</v>
      </c>
      <c r="J43" s="124">
        <v>237</v>
      </c>
      <c r="K43" s="121"/>
      <c r="L43" s="124"/>
      <c r="M43" s="124"/>
      <c r="N43" s="124"/>
      <c r="O43" s="124"/>
      <c r="P43" s="124">
        <v>8</v>
      </c>
      <c r="Q43" s="124"/>
      <c r="R43" s="124">
        <v>4</v>
      </c>
      <c r="S43" s="124"/>
      <c r="T43" s="124">
        <v>325</v>
      </c>
      <c r="U43" s="124"/>
      <c r="V43" s="124"/>
      <c r="W43" s="124"/>
      <c r="X43" s="124"/>
      <c r="Y43" s="124"/>
      <c r="Z43" s="124"/>
      <c r="AA43" s="124"/>
      <c r="AB43" s="124"/>
      <c r="AC43" s="124"/>
      <c r="AD43" s="124"/>
      <c r="AE43" s="121"/>
      <c r="AF43" s="111"/>
      <c r="AG43" s="125"/>
      <c r="AH43" s="124"/>
      <c r="AI43" s="124"/>
      <c r="AJ43" s="124"/>
      <c r="AK43" s="124"/>
      <c r="AL43" s="113">
        <f t="shared" ref="AL43:AL50" si="7">SUM(C43:AK43)</f>
        <v>1047</v>
      </c>
      <c r="AM43" s="104"/>
    </row>
    <row r="44" spans="1:39" ht="14.45" customHeight="1" x14ac:dyDescent="0.2">
      <c r="A44" s="110" t="s">
        <v>124</v>
      </c>
      <c r="B44" s="182" t="s">
        <v>249</v>
      </c>
      <c r="C44" s="122"/>
      <c r="D44" s="123"/>
      <c r="E44" s="124"/>
      <c r="F44" s="124"/>
      <c r="G44" s="124"/>
      <c r="H44" s="120"/>
      <c r="I44" s="124"/>
      <c r="J44" s="124">
        <v>145</v>
      </c>
      <c r="K44" s="121"/>
      <c r="L44" s="124"/>
      <c r="M44" s="124"/>
      <c r="N44" s="124"/>
      <c r="O44" s="124"/>
      <c r="P44" s="124"/>
      <c r="Q44" s="124"/>
      <c r="R44" s="124"/>
      <c r="S44" s="124"/>
      <c r="T44" s="124"/>
      <c r="U44" s="124"/>
      <c r="V44" s="124"/>
      <c r="W44" s="124"/>
      <c r="X44" s="124"/>
      <c r="Y44" s="124"/>
      <c r="Z44" s="124"/>
      <c r="AA44" s="124"/>
      <c r="AB44" s="124"/>
      <c r="AC44" s="124"/>
      <c r="AD44" s="124"/>
      <c r="AE44" s="121"/>
      <c r="AF44" s="111"/>
      <c r="AG44" s="125"/>
      <c r="AH44" s="124"/>
      <c r="AI44" s="124"/>
      <c r="AJ44" s="124"/>
      <c r="AK44" s="124"/>
      <c r="AL44" s="113">
        <f t="shared" si="7"/>
        <v>145</v>
      </c>
      <c r="AM44" s="104"/>
    </row>
    <row r="45" spans="1:39" ht="14.45" customHeight="1" x14ac:dyDescent="0.2">
      <c r="A45" s="110" t="s">
        <v>250</v>
      </c>
      <c r="B45" s="182" t="s">
        <v>251</v>
      </c>
      <c r="C45" s="122">
        <v>95</v>
      </c>
      <c r="D45" s="123"/>
      <c r="E45" s="124"/>
      <c r="F45" s="124"/>
      <c r="G45" s="124"/>
      <c r="H45" s="120"/>
      <c r="I45" s="124">
        <v>5</v>
      </c>
      <c r="J45" s="124">
        <v>44</v>
      </c>
      <c r="K45" s="121"/>
      <c r="L45" s="124"/>
      <c r="M45" s="124"/>
      <c r="N45" s="124"/>
      <c r="O45" s="124"/>
      <c r="P45" s="124"/>
      <c r="Q45" s="124"/>
      <c r="R45" s="124"/>
      <c r="S45" s="124"/>
      <c r="T45" s="124">
        <v>60</v>
      </c>
      <c r="U45" s="124"/>
      <c r="V45" s="124"/>
      <c r="W45" s="124"/>
      <c r="X45" s="124"/>
      <c r="Y45" s="124"/>
      <c r="Z45" s="124"/>
      <c r="AA45" s="124"/>
      <c r="AB45" s="124"/>
      <c r="AC45" s="124"/>
      <c r="AD45" s="124"/>
      <c r="AE45" s="121"/>
      <c r="AF45" s="111"/>
      <c r="AG45" s="125"/>
      <c r="AH45" s="124"/>
      <c r="AI45" s="124"/>
      <c r="AJ45" s="124"/>
      <c r="AK45" s="124"/>
      <c r="AL45" s="113">
        <f t="shared" si="7"/>
        <v>204</v>
      </c>
      <c r="AM45" s="104"/>
    </row>
    <row r="46" spans="1:39" ht="14.45" customHeight="1" x14ac:dyDescent="0.2">
      <c r="A46" s="110" t="s">
        <v>252</v>
      </c>
      <c r="B46" s="182" t="s">
        <v>253</v>
      </c>
      <c r="C46" s="122"/>
      <c r="D46" s="123"/>
      <c r="E46" s="124"/>
      <c r="F46" s="124">
        <v>64</v>
      </c>
      <c r="G46" s="124"/>
      <c r="H46" s="120"/>
      <c r="I46" s="124">
        <v>9</v>
      </c>
      <c r="J46" s="124">
        <v>6764</v>
      </c>
      <c r="K46" s="121"/>
      <c r="L46" s="124"/>
      <c r="M46" s="124"/>
      <c r="N46" s="124"/>
      <c r="O46" s="124"/>
      <c r="P46" s="124"/>
      <c r="Q46" s="124"/>
      <c r="R46" s="124">
        <v>5037</v>
      </c>
      <c r="S46" s="124"/>
      <c r="T46" s="124">
        <v>321</v>
      </c>
      <c r="U46" s="124"/>
      <c r="V46" s="124"/>
      <c r="W46" s="124"/>
      <c r="X46" s="124"/>
      <c r="Y46" s="124"/>
      <c r="Z46" s="124"/>
      <c r="AA46" s="124"/>
      <c r="AB46" s="124"/>
      <c r="AC46" s="124"/>
      <c r="AD46" s="124"/>
      <c r="AE46" s="121"/>
      <c r="AF46" s="111"/>
      <c r="AG46" s="125"/>
      <c r="AH46" s="124"/>
      <c r="AI46" s="124">
        <v>7</v>
      </c>
      <c r="AJ46" s="124"/>
      <c r="AK46" s="124"/>
      <c r="AL46" s="113">
        <f t="shared" si="7"/>
        <v>12202</v>
      </c>
      <c r="AM46" s="104"/>
    </row>
    <row r="47" spans="1:39" ht="14.45" customHeight="1" x14ac:dyDescent="0.2">
      <c r="A47" s="110" t="s">
        <v>254</v>
      </c>
      <c r="B47" s="182" t="s">
        <v>255</v>
      </c>
      <c r="C47" s="122"/>
      <c r="D47" s="123"/>
      <c r="E47" s="124"/>
      <c r="F47" s="124"/>
      <c r="G47" s="124"/>
      <c r="H47" s="120"/>
      <c r="I47" s="124"/>
      <c r="J47" s="124"/>
      <c r="K47" s="121"/>
      <c r="L47" s="124"/>
      <c r="M47" s="124"/>
      <c r="N47" s="124"/>
      <c r="O47" s="124"/>
      <c r="P47" s="124"/>
      <c r="Q47" s="124"/>
      <c r="R47" s="124"/>
      <c r="S47" s="124"/>
      <c r="T47" s="124"/>
      <c r="U47" s="124"/>
      <c r="V47" s="124"/>
      <c r="W47" s="124"/>
      <c r="X47" s="124"/>
      <c r="Y47" s="124"/>
      <c r="Z47" s="124"/>
      <c r="AA47" s="124"/>
      <c r="AB47" s="124"/>
      <c r="AC47" s="124"/>
      <c r="AD47" s="124"/>
      <c r="AE47" s="121"/>
      <c r="AF47" s="111"/>
      <c r="AG47" s="125"/>
      <c r="AH47" s="124"/>
      <c r="AI47" s="124"/>
      <c r="AJ47" s="124"/>
      <c r="AK47" s="124"/>
      <c r="AL47" s="113">
        <f t="shared" si="7"/>
        <v>0</v>
      </c>
      <c r="AM47" s="104"/>
    </row>
    <row r="48" spans="1:39" ht="14.45" customHeight="1" x14ac:dyDescent="0.2">
      <c r="A48" s="110" t="s">
        <v>256</v>
      </c>
      <c r="B48" s="182" t="s">
        <v>257</v>
      </c>
      <c r="C48" s="122">
        <v>2314</v>
      </c>
      <c r="D48" s="123"/>
      <c r="E48" s="124"/>
      <c r="F48" s="124">
        <v>36</v>
      </c>
      <c r="G48" s="124"/>
      <c r="H48" s="120"/>
      <c r="I48" s="124">
        <v>343</v>
      </c>
      <c r="J48" s="124">
        <v>1454</v>
      </c>
      <c r="K48" s="121"/>
      <c r="L48" s="124"/>
      <c r="M48" s="124"/>
      <c r="N48" s="124">
        <v>634</v>
      </c>
      <c r="O48" s="124"/>
      <c r="P48" s="124"/>
      <c r="Q48" s="124"/>
      <c r="R48" s="124"/>
      <c r="S48" s="124"/>
      <c r="T48" s="124">
        <v>-904</v>
      </c>
      <c r="U48" s="124"/>
      <c r="V48" s="124"/>
      <c r="W48" s="124"/>
      <c r="X48" s="124"/>
      <c r="Y48" s="124"/>
      <c r="Z48" s="124"/>
      <c r="AA48" s="124"/>
      <c r="AB48" s="124"/>
      <c r="AC48" s="124">
        <v>296</v>
      </c>
      <c r="AD48" s="124"/>
      <c r="AE48" s="121"/>
      <c r="AF48" s="111"/>
      <c r="AG48" s="125"/>
      <c r="AH48" s="124"/>
      <c r="AI48" s="124"/>
      <c r="AJ48" s="124"/>
      <c r="AK48" s="124"/>
      <c r="AL48" s="113">
        <f t="shared" si="7"/>
        <v>4173</v>
      </c>
      <c r="AM48" s="104"/>
    </row>
    <row r="49" spans="1:39" ht="14.45" customHeight="1" x14ac:dyDescent="0.2">
      <c r="A49" s="110" t="s">
        <v>258</v>
      </c>
      <c r="B49" s="182" t="s">
        <v>259</v>
      </c>
      <c r="C49" s="122">
        <v>7778</v>
      </c>
      <c r="D49" s="123"/>
      <c r="E49" s="124"/>
      <c r="F49" s="124"/>
      <c r="G49" s="124"/>
      <c r="H49" s="120"/>
      <c r="I49" s="124">
        <v>405</v>
      </c>
      <c r="J49" s="124">
        <v>14</v>
      </c>
      <c r="K49" s="120"/>
      <c r="L49" s="124"/>
      <c r="M49" s="124"/>
      <c r="N49" s="124">
        <v>15</v>
      </c>
      <c r="O49" s="124"/>
      <c r="P49" s="124">
        <v>2</v>
      </c>
      <c r="Q49" s="124"/>
      <c r="R49" s="124"/>
      <c r="S49" s="124"/>
      <c r="T49" s="124"/>
      <c r="U49" s="124"/>
      <c r="V49" s="124"/>
      <c r="W49" s="124"/>
      <c r="X49" s="124"/>
      <c r="Y49" s="124"/>
      <c r="Z49" s="124"/>
      <c r="AA49" s="124"/>
      <c r="AB49" s="124"/>
      <c r="AC49" s="124"/>
      <c r="AD49" s="124"/>
      <c r="AE49" s="121"/>
      <c r="AF49" s="111"/>
      <c r="AG49" s="125"/>
      <c r="AH49" s="124"/>
      <c r="AI49" s="124"/>
      <c r="AJ49" s="124"/>
      <c r="AK49" s="124"/>
      <c r="AL49" s="113">
        <f t="shared" si="7"/>
        <v>8214</v>
      </c>
      <c r="AM49" s="104"/>
    </row>
    <row r="50" spans="1:39" ht="14.45" customHeight="1" x14ac:dyDescent="0.2">
      <c r="A50" s="520" t="s">
        <v>260</v>
      </c>
      <c r="B50" s="521"/>
      <c r="C50" s="147">
        <f>SUM(C43:C49)</f>
        <v>10606</v>
      </c>
      <c r="D50" s="145">
        <f t="shared" ref="D50:AK50" si="8">SUM(D43:D49)</f>
        <v>0</v>
      </c>
      <c r="E50" s="131">
        <f t="shared" si="8"/>
        <v>0</v>
      </c>
      <c r="F50" s="144">
        <f t="shared" si="8"/>
        <v>100</v>
      </c>
      <c r="G50" s="144">
        <f t="shared" si="8"/>
        <v>0</v>
      </c>
      <c r="H50" s="120">
        <f t="shared" si="8"/>
        <v>0</v>
      </c>
      <c r="I50" s="144">
        <f t="shared" si="8"/>
        <v>816</v>
      </c>
      <c r="J50" s="144">
        <f t="shared" si="8"/>
        <v>8658</v>
      </c>
      <c r="K50" s="120">
        <f t="shared" si="8"/>
        <v>0</v>
      </c>
      <c r="L50" s="144">
        <f t="shared" si="8"/>
        <v>0</v>
      </c>
      <c r="M50" s="144">
        <f t="shared" si="8"/>
        <v>0</v>
      </c>
      <c r="N50" s="144">
        <f t="shared" si="8"/>
        <v>649</v>
      </c>
      <c r="O50" s="144">
        <f t="shared" si="8"/>
        <v>0</v>
      </c>
      <c r="P50" s="144">
        <f t="shared" si="8"/>
        <v>10</v>
      </c>
      <c r="Q50" s="144">
        <f t="shared" si="8"/>
        <v>0</v>
      </c>
      <c r="R50" s="144">
        <f t="shared" si="8"/>
        <v>5041</v>
      </c>
      <c r="S50" s="144">
        <f t="shared" si="8"/>
        <v>0</v>
      </c>
      <c r="T50" s="144">
        <f t="shared" si="8"/>
        <v>-198</v>
      </c>
      <c r="U50" s="131">
        <f t="shared" si="8"/>
        <v>0</v>
      </c>
      <c r="V50" s="131">
        <f t="shared" si="8"/>
        <v>0</v>
      </c>
      <c r="W50" s="144">
        <f t="shared" si="8"/>
        <v>0</v>
      </c>
      <c r="X50" s="144">
        <f t="shared" si="8"/>
        <v>0</v>
      </c>
      <c r="Y50" s="144">
        <f t="shared" si="8"/>
        <v>0</v>
      </c>
      <c r="Z50" s="144">
        <f t="shared" si="8"/>
        <v>0</v>
      </c>
      <c r="AA50" s="131">
        <f t="shared" si="8"/>
        <v>0</v>
      </c>
      <c r="AB50" s="131">
        <f t="shared" si="8"/>
        <v>0</v>
      </c>
      <c r="AC50" s="131">
        <f t="shared" si="8"/>
        <v>296</v>
      </c>
      <c r="AD50" s="131">
        <f t="shared" si="8"/>
        <v>0</v>
      </c>
      <c r="AE50" s="121">
        <f t="shared" si="8"/>
        <v>0</v>
      </c>
      <c r="AF50" s="111">
        <f t="shared" si="8"/>
        <v>0</v>
      </c>
      <c r="AG50" s="135">
        <f t="shared" si="8"/>
        <v>0</v>
      </c>
      <c r="AH50" s="144">
        <f t="shared" si="8"/>
        <v>0</v>
      </c>
      <c r="AI50" s="144">
        <f t="shared" si="8"/>
        <v>7</v>
      </c>
      <c r="AJ50" s="144">
        <f t="shared" si="8"/>
        <v>0</v>
      </c>
      <c r="AK50" s="144">
        <f t="shared" si="8"/>
        <v>0</v>
      </c>
      <c r="AL50" s="146">
        <f t="shared" si="7"/>
        <v>25985</v>
      </c>
      <c r="AM50" s="136"/>
    </row>
    <row r="51" spans="1:39" ht="8.25" customHeight="1" x14ac:dyDescent="0.2">
      <c r="A51" s="137"/>
      <c r="B51" s="138"/>
      <c r="C51" s="139"/>
      <c r="D51" s="139"/>
      <c r="E51" s="139"/>
      <c r="F51" s="139"/>
      <c r="G51" s="139"/>
      <c r="H51" s="140"/>
      <c r="I51" s="139"/>
      <c r="J51" s="139"/>
      <c r="K51" s="140"/>
      <c r="L51" s="139"/>
      <c r="M51" s="139"/>
      <c r="N51" s="139"/>
      <c r="O51" s="139"/>
      <c r="P51" s="139"/>
      <c r="Q51" s="139"/>
      <c r="R51" s="139"/>
      <c r="S51" s="139"/>
      <c r="T51" s="139"/>
      <c r="U51" s="140"/>
      <c r="V51" s="140"/>
      <c r="W51" s="139"/>
      <c r="X51" s="139"/>
      <c r="Y51" s="139"/>
      <c r="Z51" s="139"/>
      <c r="AA51" s="140"/>
      <c r="AB51" s="140"/>
      <c r="AC51" s="140"/>
      <c r="AD51" s="140"/>
      <c r="AE51" s="140"/>
      <c r="AF51" s="140"/>
      <c r="AG51" s="140"/>
      <c r="AH51" s="139"/>
      <c r="AI51" s="139"/>
      <c r="AJ51" s="139"/>
      <c r="AK51" s="139"/>
      <c r="AL51" s="109"/>
      <c r="AM51" s="104"/>
    </row>
    <row r="52" spans="1:39" ht="15" x14ac:dyDescent="0.25">
      <c r="A52" s="105" t="s">
        <v>261</v>
      </c>
      <c r="B52" s="313" t="s">
        <v>262</v>
      </c>
      <c r="C52" s="140"/>
      <c r="D52" s="140"/>
      <c r="E52" s="140"/>
      <c r="F52" s="140"/>
      <c r="G52" s="140"/>
      <c r="H52" s="141"/>
      <c r="I52" s="140"/>
      <c r="J52" s="140"/>
      <c r="K52" s="141"/>
      <c r="L52" s="141"/>
      <c r="M52" s="140"/>
      <c r="N52" s="140"/>
      <c r="O52" s="140"/>
      <c r="P52" s="140"/>
      <c r="Q52" s="140"/>
      <c r="R52" s="140"/>
      <c r="S52" s="140"/>
      <c r="T52" s="141"/>
      <c r="U52" s="141"/>
      <c r="V52" s="141"/>
      <c r="W52" s="140"/>
      <c r="X52" s="140"/>
      <c r="Y52" s="140"/>
      <c r="Z52" s="140"/>
      <c r="AA52" s="141"/>
      <c r="AB52" s="141"/>
      <c r="AC52" s="141"/>
      <c r="AD52" s="141"/>
      <c r="AE52" s="141"/>
      <c r="AF52" s="141"/>
      <c r="AG52" s="141"/>
      <c r="AH52" s="140"/>
      <c r="AI52" s="140"/>
      <c r="AJ52" s="140"/>
      <c r="AK52" s="140"/>
      <c r="AL52" s="142"/>
      <c r="AM52" s="104"/>
    </row>
    <row r="53" spans="1:39" ht="14.45" customHeight="1" x14ac:dyDescent="0.2">
      <c r="A53" s="110" t="s">
        <v>143</v>
      </c>
      <c r="B53" s="182" t="s">
        <v>263</v>
      </c>
      <c r="C53" s="122">
        <v>2638</v>
      </c>
      <c r="D53" s="123"/>
      <c r="E53" s="124"/>
      <c r="F53" s="124">
        <v>115</v>
      </c>
      <c r="G53" s="124">
        <v>46</v>
      </c>
      <c r="H53" s="120"/>
      <c r="I53" s="124">
        <v>173</v>
      </c>
      <c r="J53" s="124">
        <v>1925</v>
      </c>
      <c r="K53" s="121"/>
      <c r="L53" s="124"/>
      <c r="M53" s="124"/>
      <c r="N53" s="124">
        <v>375</v>
      </c>
      <c r="O53" s="124"/>
      <c r="P53" s="124"/>
      <c r="Q53" s="124">
        <v>250</v>
      </c>
      <c r="R53" s="124">
        <v>95</v>
      </c>
      <c r="S53" s="124"/>
      <c r="T53" s="124"/>
      <c r="U53" s="124"/>
      <c r="V53" s="124"/>
      <c r="W53" s="124"/>
      <c r="X53" s="124"/>
      <c r="Y53" s="124"/>
      <c r="Z53" s="124"/>
      <c r="AA53" s="124"/>
      <c r="AB53" s="124"/>
      <c r="AC53" s="124"/>
      <c r="AD53" s="124"/>
      <c r="AE53" s="121"/>
      <c r="AF53" s="111"/>
      <c r="AG53" s="125"/>
      <c r="AH53" s="124"/>
      <c r="AI53" s="124"/>
      <c r="AJ53" s="124"/>
      <c r="AK53" s="124">
        <v>4470</v>
      </c>
      <c r="AL53" s="113">
        <f>SUM(C53:AK53)</f>
        <v>10087</v>
      </c>
      <c r="AM53" s="104"/>
    </row>
    <row r="54" spans="1:39" ht="14.45" customHeight="1" x14ac:dyDescent="0.2">
      <c r="A54" s="110" t="s">
        <v>264</v>
      </c>
      <c r="B54" s="182" t="s">
        <v>265</v>
      </c>
      <c r="C54" s="122">
        <v>284</v>
      </c>
      <c r="D54" s="123"/>
      <c r="E54" s="124"/>
      <c r="F54" s="124">
        <v>53</v>
      </c>
      <c r="G54" s="124"/>
      <c r="H54" s="120"/>
      <c r="I54" s="124">
        <v>14</v>
      </c>
      <c r="J54" s="124">
        <v>4018</v>
      </c>
      <c r="K54" s="121"/>
      <c r="L54" s="124"/>
      <c r="M54" s="124">
        <v>4072</v>
      </c>
      <c r="N54" s="124">
        <v>207</v>
      </c>
      <c r="O54" s="124"/>
      <c r="P54" s="124"/>
      <c r="Q54" s="124"/>
      <c r="R54" s="124">
        <v>3445</v>
      </c>
      <c r="S54" s="124"/>
      <c r="T54" s="124">
        <v>21178</v>
      </c>
      <c r="U54" s="124"/>
      <c r="V54" s="124"/>
      <c r="W54" s="124"/>
      <c r="X54" s="124"/>
      <c r="Y54" s="124"/>
      <c r="Z54" s="124"/>
      <c r="AA54" s="124"/>
      <c r="AB54" s="124"/>
      <c r="AC54" s="124"/>
      <c r="AD54" s="124"/>
      <c r="AE54" s="121"/>
      <c r="AF54" s="111"/>
      <c r="AG54" s="125"/>
      <c r="AH54" s="124"/>
      <c r="AI54" s="124"/>
      <c r="AJ54" s="124"/>
      <c r="AK54" s="124"/>
      <c r="AL54" s="113">
        <f>SUM(C54:AK54)</f>
        <v>33271</v>
      </c>
      <c r="AM54" s="104"/>
    </row>
    <row r="55" spans="1:39" ht="14.45" customHeight="1" x14ac:dyDescent="0.2">
      <c r="A55" s="110" t="s">
        <v>266</v>
      </c>
      <c r="B55" s="182" t="s">
        <v>267</v>
      </c>
      <c r="C55" s="122">
        <v>2991</v>
      </c>
      <c r="D55" s="123"/>
      <c r="E55" s="124"/>
      <c r="F55" s="124">
        <v>6</v>
      </c>
      <c r="G55" s="124"/>
      <c r="H55" s="120"/>
      <c r="I55" s="124">
        <v>142</v>
      </c>
      <c r="J55" s="124">
        <v>840</v>
      </c>
      <c r="K55" s="121"/>
      <c r="L55" s="124"/>
      <c r="M55" s="124"/>
      <c r="N55" s="124">
        <v>72</v>
      </c>
      <c r="O55" s="124"/>
      <c r="P55" s="124"/>
      <c r="Q55" s="124"/>
      <c r="R55" s="124"/>
      <c r="S55" s="124"/>
      <c r="T55" s="124">
        <v>401</v>
      </c>
      <c r="U55" s="124"/>
      <c r="V55" s="124"/>
      <c r="W55" s="124"/>
      <c r="X55" s="124"/>
      <c r="Y55" s="124"/>
      <c r="Z55" s="124"/>
      <c r="AA55" s="124"/>
      <c r="AB55" s="124"/>
      <c r="AC55" s="124"/>
      <c r="AD55" s="124"/>
      <c r="AE55" s="121"/>
      <c r="AF55" s="111"/>
      <c r="AG55" s="125"/>
      <c r="AH55" s="124"/>
      <c r="AI55" s="124"/>
      <c r="AJ55" s="124"/>
      <c r="AK55" s="124"/>
      <c r="AL55" s="113">
        <f>SUM(C55:AK55)</f>
        <v>4452</v>
      </c>
      <c r="AM55" s="104"/>
    </row>
    <row r="56" spans="1:39" ht="14.45" customHeight="1" x14ac:dyDescent="0.2">
      <c r="A56" s="110" t="s">
        <v>268</v>
      </c>
      <c r="B56" s="182" t="s">
        <v>269</v>
      </c>
      <c r="C56" s="122">
        <v>2532</v>
      </c>
      <c r="D56" s="123"/>
      <c r="E56" s="124"/>
      <c r="F56" s="124">
        <v>238</v>
      </c>
      <c r="G56" s="124"/>
      <c r="H56" s="120"/>
      <c r="I56" s="124">
        <v>416</v>
      </c>
      <c r="J56" s="124">
        <v>1251</v>
      </c>
      <c r="K56" s="121"/>
      <c r="L56" s="124"/>
      <c r="M56" s="124"/>
      <c r="N56" s="124">
        <v>1170</v>
      </c>
      <c r="O56" s="124"/>
      <c r="P56" s="124">
        <v>151</v>
      </c>
      <c r="Q56" s="124">
        <v>1031</v>
      </c>
      <c r="R56" s="124"/>
      <c r="S56" s="124"/>
      <c r="T56" s="124">
        <v>25700</v>
      </c>
      <c r="U56" s="124"/>
      <c r="V56" s="124"/>
      <c r="W56" s="124"/>
      <c r="X56" s="124"/>
      <c r="Y56" s="124"/>
      <c r="Z56" s="124"/>
      <c r="AA56" s="124"/>
      <c r="AB56" s="124"/>
      <c r="AC56" s="124"/>
      <c r="AD56" s="124"/>
      <c r="AE56" s="121"/>
      <c r="AF56" s="111"/>
      <c r="AG56" s="125"/>
      <c r="AH56" s="124"/>
      <c r="AI56" s="124"/>
      <c r="AJ56" s="124"/>
      <c r="AK56" s="124"/>
      <c r="AL56" s="113">
        <f>SUM(C56:AK56)</f>
        <v>32489</v>
      </c>
      <c r="AM56" s="104"/>
    </row>
    <row r="57" spans="1:39" ht="14.45" customHeight="1" x14ac:dyDescent="0.2">
      <c r="A57" s="520" t="s">
        <v>270</v>
      </c>
      <c r="B57" s="521"/>
      <c r="C57" s="147">
        <f>SUM(C53:C56)</f>
        <v>8445</v>
      </c>
      <c r="D57" s="145">
        <f t="shared" ref="D57:AK57" si="9">SUM(D53:D56)</f>
        <v>0</v>
      </c>
      <c r="E57" s="131">
        <f t="shared" si="9"/>
        <v>0</v>
      </c>
      <c r="F57" s="144">
        <f t="shared" si="9"/>
        <v>412</v>
      </c>
      <c r="G57" s="144">
        <f t="shared" si="9"/>
        <v>46</v>
      </c>
      <c r="H57" s="120">
        <f t="shared" si="9"/>
        <v>0</v>
      </c>
      <c r="I57" s="144">
        <f t="shared" si="9"/>
        <v>745</v>
      </c>
      <c r="J57" s="144">
        <f t="shared" si="9"/>
        <v>8034</v>
      </c>
      <c r="K57" s="121">
        <f t="shared" si="9"/>
        <v>0</v>
      </c>
      <c r="L57" s="124">
        <f t="shared" si="9"/>
        <v>0</v>
      </c>
      <c r="M57" s="144">
        <f t="shared" si="9"/>
        <v>4072</v>
      </c>
      <c r="N57" s="144">
        <f t="shared" si="9"/>
        <v>1824</v>
      </c>
      <c r="O57" s="144">
        <f t="shared" si="9"/>
        <v>0</v>
      </c>
      <c r="P57" s="144">
        <f t="shared" si="9"/>
        <v>151</v>
      </c>
      <c r="Q57" s="144">
        <f t="shared" si="9"/>
        <v>1281</v>
      </c>
      <c r="R57" s="144">
        <f t="shared" si="9"/>
        <v>3540</v>
      </c>
      <c r="S57" s="144">
        <f t="shared" si="9"/>
        <v>0</v>
      </c>
      <c r="T57" s="144">
        <f t="shared" si="9"/>
        <v>47279</v>
      </c>
      <c r="U57" s="131">
        <f t="shared" si="9"/>
        <v>0</v>
      </c>
      <c r="V57" s="131">
        <f t="shared" si="9"/>
        <v>0</v>
      </c>
      <c r="W57" s="144">
        <f t="shared" si="9"/>
        <v>0</v>
      </c>
      <c r="X57" s="144">
        <f t="shared" si="9"/>
        <v>0</v>
      </c>
      <c r="Y57" s="144">
        <f t="shared" si="9"/>
        <v>0</v>
      </c>
      <c r="Z57" s="144">
        <f t="shared" si="9"/>
        <v>0</v>
      </c>
      <c r="AA57" s="131">
        <f t="shared" si="9"/>
        <v>0</v>
      </c>
      <c r="AB57" s="131">
        <f t="shared" si="9"/>
        <v>0</v>
      </c>
      <c r="AC57" s="131">
        <f t="shared" si="9"/>
        <v>0</v>
      </c>
      <c r="AD57" s="131">
        <f t="shared" si="9"/>
        <v>0</v>
      </c>
      <c r="AE57" s="121">
        <f t="shared" si="9"/>
        <v>0</v>
      </c>
      <c r="AF57" s="111">
        <f t="shared" si="9"/>
        <v>0</v>
      </c>
      <c r="AG57" s="135">
        <f t="shared" si="9"/>
        <v>0</v>
      </c>
      <c r="AH57" s="144">
        <f t="shared" si="9"/>
        <v>0</v>
      </c>
      <c r="AI57" s="144">
        <f t="shared" si="9"/>
        <v>0</v>
      </c>
      <c r="AJ57" s="144">
        <f t="shared" si="9"/>
        <v>0</v>
      </c>
      <c r="AK57" s="144">
        <f t="shared" si="9"/>
        <v>4470</v>
      </c>
      <c r="AL57" s="146">
        <f>SUM(C57:AK57)</f>
        <v>80299</v>
      </c>
      <c r="AM57" s="136"/>
    </row>
    <row r="58" spans="1:39" ht="8.25" customHeight="1" x14ac:dyDescent="0.2">
      <c r="A58" s="137"/>
      <c r="B58" s="138"/>
      <c r="C58" s="139"/>
      <c r="D58" s="139"/>
      <c r="E58" s="139"/>
      <c r="F58" s="139"/>
      <c r="G58" s="139"/>
      <c r="H58" s="140"/>
      <c r="I58" s="139"/>
      <c r="J58" s="139"/>
      <c r="K58" s="140"/>
      <c r="L58" s="140"/>
      <c r="M58" s="139"/>
      <c r="N58" s="139"/>
      <c r="O58" s="139"/>
      <c r="P58" s="139"/>
      <c r="Q58" s="139"/>
      <c r="R58" s="139"/>
      <c r="S58" s="139"/>
      <c r="T58" s="139"/>
      <c r="U58" s="140"/>
      <c r="V58" s="140"/>
      <c r="W58" s="139"/>
      <c r="X58" s="139"/>
      <c r="Y58" s="139"/>
      <c r="Z58" s="139"/>
      <c r="AA58" s="140"/>
      <c r="AB58" s="140"/>
      <c r="AC58" s="140"/>
      <c r="AD58" s="140"/>
      <c r="AE58" s="140"/>
      <c r="AF58" s="140"/>
      <c r="AG58" s="140"/>
      <c r="AH58" s="139"/>
      <c r="AI58" s="139"/>
      <c r="AJ58" s="139"/>
      <c r="AK58" s="139"/>
      <c r="AL58" s="109"/>
      <c r="AM58" s="104"/>
    </row>
    <row r="59" spans="1:39" ht="15" x14ac:dyDescent="0.25">
      <c r="A59" s="105" t="s">
        <v>271</v>
      </c>
      <c r="B59" s="314" t="s">
        <v>272</v>
      </c>
      <c r="C59" s="140"/>
      <c r="D59" s="140"/>
      <c r="E59" s="140"/>
      <c r="F59" s="140"/>
      <c r="G59" s="140"/>
      <c r="H59" s="141"/>
      <c r="I59" s="140"/>
      <c r="J59" s="140"/>
      <c r="K59" s="141"/>
      <c r="L59" s="140"/>
      <c r="M59" s="140"/>
      <c r="N59" s="140"/>
      <c r="O59" s="140"/>
      <c r="P59" s="140"/>
      <c r="Q59" s="140"/>
      <c r="R59" s="140"/>
      <c r="S59" s="140"/>
      <c r="T59" s="140"/>
      <c r="U59" s="141"/>
      <c r="V59" s="141"/>
      <c r="W59" s="140"/>
      <c r="X59" s="140"/>
      <c r="Y59" s="140"/>
      <c r="Z59" s="140"/>
      <c r="AA59" s="141"/>
      <c r="AB59" s="141"/>
      <c r="AC59" s="141"/>
      <c r="AD59" s="141"/>
      <c r="AE59" s="141"/>
      <c r="AF59" s="141"/>
      <c r="AG59" s="141"/>
      <c r="AH59" s="140"/>
      <c r="AI59" s="140"/>
      <c r="AJ59" s="140"/>
      <c r="AK59" s="140"/>
      <c r="AL59" s="142"/>
      <c r="AM59" s="104"/>
    </row>
    <row r="60" spans="1:39" ht="14.45" customHeight="1" x14ac:dyDescent="0.2">
      <c r="A60" s="110" t="s">
        <v>144</v>
      </c>
      <c r="B60" s="182" t="s">
        <v>273</v>
      </c>
      <c r="C60" s="122"/>
      <c r="D60" s="123"/>
      <c r="E60" s="124"/>
      <c r="F60" s="124"/>
      <c r="G60" s="124"/>
      <c r="H60" s="120"/>
      <c r="I60" s="124"/>
      <c r="J60" s="124">
        <v>407</v>
      </c>
      <c r="K60" s="120"/>
      <c r="L60" s="124">
        <v>272</v>
      </c>
      <c r="M60" s="124">
        <v>270</v>
      </c>
      <c r="N60" s="124">
        <v>314</v>
      </c>
      <c r="O60" s="124"/>
      <c r="P60" s="124">
        <v>19</v>
      </c>
      <c r="Q60" s="124"/>
      <c r="R60" s="124"/>
      <c r="S60" s="124"/>
      <c r="T60" s="124">
        <v>6682</v>
      </c>
      <c r="U60" s="124"/>
      <c r="V60" s="124"/>
      <c r="W60" s="124"/>
      <c r="X60" s="124"/>
      <c r="Y60" s="124"/>
      <c r="Z60" s="124"/>
      <c r="AA60" s="124">
        <v>9777</v>
      </c>
      <c r="AB60" s="124"/>
      <c r="AC60" s="124"/>
      <c r="AD60" s="124"/>
      <c r="AE60" s="121"/>
      <c r="AF60" s="111"/>
      <c r="AG60" s="125"/>
      <c r="AH60" s="124"/>
      <c r="AI60" s="124"/>
      <c r="AJ60" s="124"/>
      <c r="AK60" s="124"/>
      <c r="AL60" s="113">
        <f t="shared" ref="AL60:AL65" si="10">SUM(C60:AK60)</f>
        <v>17741</v>
      </c>
      <c r="AM60" s="104"/>
    </row>
    <row r="61" spans="1:39" ht="14.45" customHeight="1" x14ac:dyDescent="0.2">
      <c r="A61" s="110" t="s">
        <v>274</v>
      </c>
      <c r="B61" s="182" t="s">
        <v>275</v>
      </c>
      <c r="C61" s="122"/>
      <c r="D61" s="123"/>
      <c r="E61" s="124"/>
      <c r="F61" s="124"/>
      <c r="G61" s="124"/>
      <c r="H61" s="120"/>
      <c r="I61" s="124"/>
      <c r="J61" s="124">
        <v>109</v>
      </c>
      <c r="K61" s="120"/>
      <c r="L61" s="124"/>
      <c r="M61" s="124">
        <v>25</v>
      </c>
      <c r="N61" s="124"/>
      <c r="O61" s="124"/>
      <c r="P61" s="124"/>
      <c r="Q61" s="124"/>
      <c r="R61" s="124"/>
      <c r="S61" s="124"/>
      <c r="T61" s="124">
        <v>46</v>
      </c>
      <c r="U61" s="124"/>
      <c r="V61" s="124"/>
      <c r="W61" s="124"/>
      <c r="X61" s="124"/>
      <c r="Y61" s="124"/>
      <c r="Z61" s="124"/>
      <c r="AA61" s="124"/>
      <c r="AB61" s="124"/>
      <c r="AC61" s="124"/>
      <c r="AD61" s="124"/>
      <c r="AE61" s="121"/>
      <c r="AF61" s="111"/>
      <c r="AG61" s="125"/>
      <c r="AH61" s="124">
        <v>73</v>
      </c>
      <c r="AI61" s="124"/>
      <c r="AJ61" s="124"/>
      <c r="AK61" s="124"/>
      <c r="AL61" s="113">
        <f t="shared" si="10"/>
        <v>253</v>
      </c>
      <c r="AM61" s="104"/>
    </row>
    <row r="62" spans="1:39" ht="14.45" customHeight="1" x14ac:dyDescent="0.2">
      <c r="A62" s="110" t="s">
        <v>276</v>
      </c>
      <c r="B62" s="182" t="s">
        <v>277</v>
      </c>
      <c r="C62" s="122">
        <v>1635</v>
      </c>
      <c r="D62" s="123"/>
      <c r="E62" s="124"/>
      <c r="F62" s="124"/>
      <c r="G62" s="124"/>
      <c r="H62" s="120"/>
      <c r="I62" s="124">
        <v>200</v>
      </c>
      <c r="J62" s="124">
        <v>308</v>
      </c>
      <c r="K62" s="120"/>
      <c r="L62" s="124"/>
      <c r="M62" s="124"/>
      <c r="N62" s="124">
        <v>1680</v>
      </c>
      <c r="O62" s="124"/>
      <c r="P62" s="124">
        <v>3</v>
      </c>
      <c r="Q62" s="124"/>
      <c r="R62" s="124">
        <v>4754</v>
      </c>
      <c r="S62" s="124"/>
      <c r="T62" s="124">
        <v>9525</v>
      </c>
      <c r="U62" s="124"/>
      <c r="V62" s="124"/>
      <c r="W62" s="124"/>
      <c r="X62" s="124"/>
      <c r="Y62" s="124"/>
      <c r="Z62" s="124"/>
      <c r="AA62" s="124">
        <v>400</v>
      </c>
      <c r="AB62" s="124"/>
      <c r="AC62" s="124">
        <v>2386</v>
      </c>
      <c r="AD62" s="124"/>
      <c r="AE62" s="121"/>
      <c r="AF62" s="111"/>
      <c r="AG62" s="125"/>
      <c r="AH62" s="124"/>
      <c r="AI62" s="124">
        <v>65</v>
      </c>
      <c r="AJ62" s="124"/>
      <c r="AK62" s="124"/>
      <c r="AL62" s="113">
        <f t="shared" si="10"/>
        <v>20956</v>
      </c>
      <c r="AM62" s="104"/>
    </row>
    <row r="63" spans="1:39" ht="14.45" customHeight="1" x14ac:dyDescent="0.2">
      <c r="A63" s="110" t="s">
        <v>278</v>
      </c>
      <c r="B63" s="182" t="s">
        <v>279</v>
      </c>
      <c r="C63" s="122"/>
      <c r="D63" s="123"/>
      <c r="E63" s="124"/>
      <c r="F63" s="124">
        <v>175</v>
      </c>
      <c r="G63" s="124"/>
      <c r="H63" s="120"/>
      <c r="I63" s="124"/>
      <c r="J63" s="124">
        <v>12</v>
      </c>
      <c r="K63" s="120"/>
      <c r="L63" s="124"/>
      <c r="M63" s="124"/>
      <c r="N63" s="124"/>
      <c r="O63" s="124"/>
      <c r="P63" s="124"/>
      <c r="Q63" s="124"/>
      <c r="R63" s="124"/>
      <c r="S63" s="124"/>
      <c r="T63" s="124">
        <v>249</v>
      </c>
      <c r="U63" s="124"/>
      <c r="V63" s="124"/>
      <c r="W63" s="124"/>
      <c r="X63" s="124"/>
      <c r="Y63" s="124"/>
      <c r="Z63" s="124"/>
      <c r="AA63" s="124"/>
      <c r="AB63" s="124"/>
      <c r="AC63" s="124"/>
      <c r="AD63" s="124"/>
      <c r="AE63" s="121"/>
      <c r="AF63" s="111"/>
      <c r="AG63" s="125"/>
      <c r="AH63" s="124"/>
      <c r="AI63" s="124"/>
      <c r="AJ63" s="124"/>
      <c r="AK63" s="124"/>
      <c r="AL63" s="113">
        <f t="shared" si="10"/>
        <v>436</v>
      </c>
      <c r="AM63" s="104"/>
    </row>
    <row r="64" spans="1:39" ht="14.45" customHeight="1" x14ac:dyDescent="0.2">
      <c r="A64" s="110" t="s">
        <v>280</v>
      </c>
      <c r="B64" s="182" t="s">
        <v>281</v>
      </c>
      <c r="C64" s="122">
        <v>3258</v>
      </c>
      <c r="D64" s="123"/>
      <c r="E64" s="124"/>
      <c r="F64" s="124"/>
      <c r="G64" s="124"/>
      <c r="H64" s="120"/>
      <c r="I64" s="124">
        <v>162</v>
      </c>
      <c r="J64" s="124">
        <v>185</v>
      </c>
      <c r="K64" s="120"/>
      <c r="L64" s="124"/>
      <c r="M64" s="124"/>
      <c r="N64" s="124">
        <v>1379</v>
      </c>
      <c r="O64" s="124"/>
      <c r="P64" s="124">
        <v>6</v>
      </c>
      <c r="Q64" s="124"/>
      <c r="R64" s="124"/>
      <c r="S64" s="124"/>
      <c r="T64" s="124">
        <v>4307</v>
      </c>
      <c r="U64" s="124"/>
      <c r="V64" s="124"/>
      <c r="W64" s="124"/>
      <c r="X64" s="124"/>
      <c r="Y64" s="124"/>
      <c r="Z64" s="124"/>
      <c r="AA64" s="124"/>
      <c r="AB64" s="124"/>
      <c r="AC64" s="124"/>
      <c r="AD64" s="124"/>
      <c r="AE64" s="121"/>
      <c r="AF64" s="111"/>
      <c r="AG64" s="125"/>
      <c r="AH64" s="124"/>
      <c r="AI64" s="124"/>
      <c r="AJ64" s="124"/>
      <c r="AK64" s="124"/>
      <c r="AL64" s="126">
        <f t="shared" si="10"/>
        <v>9297</v>
      </c>
      <c r="AM64" s="104"/>
    </row>
    <row r="65" spans="1:39" ht="14.45" customHeight="1" x14ac:dyDescent="0.2">
      <c r="A65" s="520" t="s">
        <v>282</v>
      </c>
      <c r="B65" s="521"/>
      <c r="C65" s="122">
        <f>SUM(C60:C64)</f>
        <v>4893</v>
      </c>
      <c r="D65" s="124">
        <f t="shared" ref="D65:AK65" si="11">SUM(D60:D64)</f>
        <v>0</v>
      </c>
      <c r="E65" s="124">
        <f t="shared" si="11"/>
        <v>0</v>
      </c>
      <c r="F65" s="124">
        <f t="shared" si="11"/>
        <v>175</v>
      </c>
      <c r="G65" s="124">
        <f t="shared" si="11"/>
        <v>0</v>
      </c>
      <c r="H65" s="120">
        <f t="shared" si="11"/>
        <v>0</v>
      </c>
      <c r="I65" s="124">
        <f t="shared" si="11"/>
        <v>362</v>
      </c>
      <c r="J65" s="124">
        <f t="shared" si="11"/>
        <v>1021</v>
      </c>
      <c r="K65" s="120">
        <f t="shared" si="11"/>
        <v>0</v>
      </c>
      <c r="L65" s="124">
        <f t="shared" si="11"/>
        <v>272</v>
      </c>
      <c r="M65" s="124">
        <f t="shared" si="11"/>
        <v>295</v>
      </c>
      <c r="N65" s="124">
        <f t="shared" si="11"/>
        <v>3373</v>
      </c>
      <c r="O65" s="124">
        <f t="shared" si="11"/>
        <v>0</v>
      </c>
      <c r="P65" s="124">
        <f t="shared" si="11"/>
        <v>28</v>
      </c>
      <c r="Q65" s="124">
        <f t="shared" si="11"/>
        <v>0</v>
      </c>
      <c r="R65" s="124">
        <f t="shared" si="11"/>
        <v>4754</v>
      </c>
      <c r="S65" s="124">
        <f t="shared" si="11"/>
        <v>0</v>
      </c>
      <c r="T65" s="124">
        <f t="shared" si="11"/>
        <v>20809</v>
      </c>
      <c r="U65" s="124">
        <f t="shared" si="11"/>
        <v>0</v>
      </c>
      <c r="V65" s="124">
        <f t="shared" si="11"/>
        <v>0</v>
      </c>
      <c r="W65" s="124">
        <f t="shared" si="11"/>
        <v>0</v>
      </c>
      <c r="X65" s="124">
        <f t="shared" si="11"/>
        <v>0</v>
      </c>
      <c r="Y65" s="124">
        <f t="shared" si="11"/>
        <v>0</v>
      </c>
      <c r="Z65" s="124">
        <f t="shared" si="11"/>
        <v>0</v>
      </c>
      <c r="AA65" s="124">
        <f t="shared" si="11"/>
        <v>10177</v>
      </c>
      <c r="AB65" s="124">
        <f t="shared" si="11"/>
        <v>0</v>
      </c>
      <c r="AC65" s="124">
        <f t="shared" si="11"/>
        <v>2386</v>
      </c>
      <c r="AD65" s="124">
        <f t="shared" si="11"/>
        <v>0</v>
      </c>
      <c r="AE65" s="121">
        <f t="shared" si="11"/>
        <v>0</v>
      </c>
      <c r="AF65" s="111">
        <f t="shared" si="11"/>
        <v>0</v>
      </c>
      <c r="AG65" s="125">
        <f t="shared" si="11"/>
        <v>0</v>
      </c>
      <c r="AH65" s="124">
        <f t="shared" si="11"/>
        <v>73</v>
      </c>
      <c r="AI65" s="124">
        <f t="shared" si="11"/>
        <v>65</v>
      </c>
      <c r="AJ65" s="124">
        <f t="shared" si="11"/>
        <v>0</v>
      </c>
      <c r="AK65" s="124">
        <f t="shared" si="11"/>
        <v>0</v>
      </c>
      <c r="AL65" s="146">
        <f t="shared" si="10"/>
        <v>48683</v>
      </c>
      <c r="AM65" s="136"/>
    </row>
    <row r="66" spans="1:39" ht="8.25" customHeight="1" x14ac:dyDescent="0.2">
      <c r="A66" s="137"/>
      <c r="B66" s="254"/>
      <c r="C66" s="139"/>
      <c r="D66" s="139"/>
      <c r="E66" s="139"/>
      <c r="F66" s="139"/>
      <c r="G66" s="139"/>
      <c r="H66" s="140"/>
      <c r="I66" s="139"/>
      <c r="J66" s="139"/>
      <c r="K66" s="140"/>
      <c r="L66" s="139"/>
      <c r="M66" s="139"/>
      <c r="N66" s="139"/>
      <c r="O66" s="139"/>
      <c r="P66" s="139"/>
      <c r="Q66" s="139"/>
      <c r="R66" s="139"/>
      <c r="S66" s="139"/>
      <c r="T66" s="139"/>
      <c r="U66" s="140"/>
      <c r="V66" s="140"/>
      <c r="W66" s="139"/>
      <c r="X66" s="139"/>
      <c r="Y66" s="140"/>
      <c r="Z66" s="140"/>
      <c r="AA66" s="140"/>
      <c r="AB66" s="140"/>
      <c r="AC66" s="140"/>
      <c r="AD66" s="140"/>
      <c r="AE66" s="140"/>
      <c r="AF66" s="140"/>
      <c r="AG66" s="140"/>
      <c r="AH66" s="139"/>
      <c r="AI66" s="139"/>
      <c r="AJ66" s="139"/>
      <c r="AK66" s="139"/>
      <c r="AL66" s="109"/>
      <c r="AM66" s="104"/>
    </row>
    <row r="67" spans="1:39" ht="14.45" customHeight="1" x14ac:dyDescent="0.25">
      <c r="A67" s="105" t="s">
        <v>283</v>
      </c>
      <c r="B67" s="314" t="s">
        <v>284</v>
      </c>
      <c r="C67" s="140"/>
      <c r="D67" s="140"/>
      <c r="E67" s="140"/>
      <c r="F67" s="140"/>
      <c r="G67" s="140"/>
      <c r="H67" s="141"/>
      <c r="I67" s="140"/>
      <c r="J67" s="140"/>
      <c r="K67" s="141"/>
      <c r="L67" s="140"/>
      <c r="M67" s="140"/>
      <c r="N67" s="140"/>
      <c r="O67" s="140"/>
      <c r="P67" s="140"/>
      <c r="Q67" s="140"/>
      <c r="R67" s="140"/>
      <c r="S67" s="140"/>
      <c r="T67" s="140"/>
      <c r="U67" s="141"/>
      <c r="V67" s="141"/>
      <c r="W67" s="140"/>
      <c r="X67" s="140"/>
      <c r="Y67" s="140"/>
      <c r="Z67" s="140"/>
      <c r="AA67" s="141"/>
      <c r="AB67" s="141"/>
      <c r="AC67" s="141"/>
      <c r="AD67" s="141"/>
      <c r="AE67" s="141"/>
      <c r="AF67" s="141"/>
      <c r="AG67" s="141"/>
      <c r="AH67" s="140"/>
      <c r="AI67" s="140"/>
      <c r="AJ67" s="140"/>
      <c r="AK67" s="140"/>
      <c r="AL67" s="142"/>
      <c r="AM67" s="104"/>
    </row>
    <row r="68" spans="1:39" ht="14.45" customHeight="1" x14ac:dyDescent="0.2">
      <c r="A68" s="110" t="s">
        <v>145</v>
      </c>
      <c r="B68" s="182" t="s">
        <v>285</v>
      </c>
      <c r="C68" s="122">
        <v>2370</v>
      </c>
      <c r="D68" s="123">
        <v>173</v>
      </c>
      <c r="E68" s="124"/>
      <c r="F68" s="124">
        <v>12</v>
      </c>
      <c r="G68" s="124"/>
      <c r="H68" s="120"/>
      <c r="I68" s="124">
        <v>118</v>
      </c>
      <c r="J68" s="124">
        <v>1235</v>
      </c>
      <c r="K68" s="120"/>
      <c r="L68" s="124"/>
      <c r="M68" s="124"/>
      <c r="N68" s="124">
        <v>278</v>
      </c>
      <c r="O68" s="124"/>
      <c r="P68" s="124"/>
      <c r="Q68" s="124"/>
      <c r="R68" s="124"/>
      <c r="S68" s="124"/>
      <c r="T68" s="124">
        <v>39513</v>
      </c>
      <c r="U68" s="124"/>
      <c r="V68" s="124"/>
      <c r="W68" s="124"/>
      <c r="X68" s="124"/>
      <c r="Y68" s="124"/>
      <c r="Z68" s="124"/>
      <c r="AA68" s="124"/>
      <c r="AB68" s="124"/>
      <c r="AC68" s="124"/>
      <c r="AD68" s="124"/>
      <c r="AE68" s="121"/>
      <c r="AF68" s="111"/>
      <c r="AG68" s="125"/>
      <c r="AH68" s="124">
        <v>806</v>
      </c>
      <c r="AI68" s="124">
        <v>1340</v>
      </c>
      <c r="AJ68" s="124"/>
      <c r="AK68" s="124"/>
      <c r="AL68" s="113">
        <f>SUM(C68:AK68)</f>
        <v>45845</v>
      </c>
      <c r="AM68" s="104"/>
    </row>
    <row r="69" spans="1:39" ht="14.45" customHeight="1" x14ac:dyDescent="0.2">
      <c r="A69" s="110" t="s">
        <v>146</v>
      </c>
      <c r="B69" s="182" t="s">
        <v>286</v>
      </c>
      <c r="C69" s="122">
        <v>1691</v>
      </c>
      <c r="D69" s="123"/>
      <c r="E69" s="124"/>
      <c r="F69" s="124"/>
      <c r="G69" s="124"/>
      <c r="H69" s="120"/>
      <c r="I69" s="124">
        <v>160</v>
      </c>
      <c r="J69" s="124">
        <v>331</v>
      </c>
      <c r="K69" s="120"/>
      <c r="L69" s="124"/>
      <c r="M69" s="124"/>
      <c r="N69" s="124">
        <v>747</v>
      </c>
      <c r="O69" s="124"/>
      <c r="P69" s="124"/>
      <c r="Q69" s="124"/>
      <c r="R69" s="124"/>
      <c r="S69" s="124"/>
      <c r="T69" s="124">
        <v>9348</v>
      </c>
      <c r="U69" s="124"/>
      <c r="V69" s="124"/>
      <c r="W69" s="124"/>
      <c r="X69" s="124"/>
      <c r="Y69" s="124"/>
      <c r="Z69" s="124"/>
      <c r="AA69" s="124"/>
      <c r="AB69" s="124"/>
      <c r="AC69" s="124"/>
      <c r="AD69" s="124"/>
      <c r="AE69" s="121"/>
      <c r="AF69" s="111"/>
      <c r="AG69" s="125"/>
      <c r="AH69" s="124"/>
      <c r="AI69" s="124"/>
      <c r="AJ69" s="124"/>
      <c r="AK69" s="124"/>
      <c r="AL69" s="113">
        <f>SUM(C69:AK69)</f>
        <v>12277</v>
      </c>
      <c r="AM69" s="104"/>
    </row>
    <row r="70" spans="1:39" ht="14.45" customHeight="1" x14ac:dyDescent="0.2">
      <c r="A70" s="110" t="s">
        <v>287</v>
      </c>
      <c r="B70" s="182" t="s">
        <v>288</v>
      </c>
      <c r="C70" s="122"/>
      <c r="D70" s="123"/>
      <c r="E70" s="124"/>
      <c r="F70" s="124"/>
      <c r="G70" s="124"/>
      <c r="H70" s="120"/>
      <c r="I70" s="124"/>
      <c r="J70" s="124">
        <v>195</v>
      </c>
      <c r="K70" s="120"/>
      <c r="L70" s="124"/>
      <c r="M70" s="124"/>
      <c r="N70" s="124"/>
      <c r="O70" s="124"/>
      <c r="P70" s="124"/>
      <c r="Q70" s="124"/>
      <c r="R70" s="124"/>
      <c r="S70" s="124"/>
      <c r="T70" s="124">
        <v>2892</v>
      </c>
      <c r="U70" s="124"/>
      <c r="V70" s="124"/>
      <c r="W70" s="124"/>
      <c r="X70" s="124"/>
      <c r="Y70" s="124"/>
      <c r="Z70" s="124"/>
      <c r="AA70" s="124"/>
      <c r="AB70" s="124"/>
      <c r="AC70" s="124"/>
      <c r="AD70" s="124"/>
      <c r="AE70" s="121"/>
      <c r="AF70" s="111"/>
      <c r="AG70" s="125"/>
      <c r="AH70" s="124"/>
      <c r="AI70" s="124"/>
      <c r="AJ70" s="124"/>
      <c r="AK70" s="124"/>
      <c r="AL70" s="113">
        <f>SUM(C70:AK70)</f>
        <v>3087</v>
      </c>
      <c r="AM70" s="104"/>
    </row>
    <row r="71" spans="1:39" ht="14.45" customHeight="1" x14ac:dyDescent="0.2">
      <c r="A71" s="520" t="s">
        <v>289</v>
      </c>
      <c r="B71" s="521"/>
      <c r="C71" s="147">
        <f>SUM(C68:C70)</f>
        <v>4061</v>
      </c>
      <c r="D71" s="145">
        <f t="shared" ref="D71:AK71" si="12">SUM(D68:D70)</f>
        <v>173</v>
      </c>
      <c r="E71" s="131">
        <f t="shared" si="12"/>
        <v>0</v>
      </c>
      <c r="F71" s="144">
        <f t="shared" si="12"/>
        <v>12</v>
      </c>
      <c r="G71" s="144">
        <f t="shared" si="12"/>
        <v>0</v>
      </c>
      <c r="H71" s="120">
        <f t="shared" si="12"/>
        <v>0</v>
      </c>
      <c r="I71" s="144">
        <f t="shared" si="12"/>
        <v>278</v>
      </c>
      <c r="J71" s="144">
        <f t="shared" si="12"/>
        <v>1761</v>
      </c>
      <c r="K71" s="120">
        <f t="shared" si="12"/>
        <v>0</v>
      </c>
      <c r="L71" s="144">
        <f t="shared" si="12"/>
        <v>0</v>
      </c>
      <c r="M71" s="144">
        <f t="shared" si="12"/>
        <v>0</v>
      </c>
      <c r="N71" s="144">
        <f t="shared" si="12"/>
        <v>1025</v>
      </c>
      <c r="O71" s="144">
        <f t="shared" si="12"/>
        <v>0</v>
      </c>
      <c r="P71" s="144">
        <f t="shared" si="12"/>
        <v>0</v>
      </c>
      <c r="Q71" s="144">
        <f t="shared" si="12"/>
        <v>0</v>
      </c>
      <c r="R71" s="144">
        <f t="shared" si="12"/>
        <v>0</v>
      </c>
      <c r="S71" s="144">
        <f t="shared" si="12"/>
        <v>0</v>
      </c>
      <c r="T71" s="144">
        <f t="shared" si="12"/>
        <v>51753</v>
      </c>
      <c r="U71" s="131">
        <f t="shared" si="12"/>
        <v>0</v>
      </c>
      <c r="V71" s="131">
        <f t="shared" si="12"/>
        <v>0</v>
      </c>
      <c r="W71" s="144">
        <f t="shared" si="12"/>
        <v>0</v>
      </c>
      <c r="X71" s="144">
        <f t="shared" si="12"/>
        <v>0</v>
      </c>
      <c r="Y71" s="144">
        <f t="shared" si="12"/>
        <v>0</v>
      </c>
      <c r="Z71" s="144">
        <f t="shared" si="12"/>
        <v>0</v>
      </c>
      <c r="AA71" s="131">
        <f t="shared" si="12"/>
        <v>0</v>
      </c>
      <c r="AB71" s="131">
        <f t="shared" si="12"/>
        <v>0</v>
      </c>
      <c r="AC71" s="131">
        <f t="shared" si="12"/>
        <v>0</v>
      </c>
      <c r="AD71" s="131">
        <f t="shared" si="12"/>
        <v>0</v>
      </c>
      <c r="AE71" s="121">
        <f t="shared" si="12"/>
        <v>0</v>
      </c>
      <c r="AF71" s="111">
        <f t="shared" si="12"/>
        <v>0</v>
      </c>
      <c r="AG71" s="135">
        <f t="shared" si="12"/>
        <v>0</v>
      </c>
      <c r="AH71" s="144">
        <f t="shared" si="12"/>
        <v>806</v>
      </c>
      <c r="AI71" s="144">
        <f t="shared" si="12"/>
        <v>1340</v>
      </c>
      <c r="AJ71" s="144">
        <f t="shared" si="12"/>
        <v>0</v>
      </c>
      <c r="AK71" s="144">
        <f t="shared" si="12"/>
        <v>0</v>
      </c>
      <c r="AL71" s="146">
        <f>SUM(C71:AK71)</f>
        <v>61209</v>
      </c>
      <c r="AM71" s="136"/>
    </row>
    <row r="72" spans="1:39" ht="8.25" customHeight="1" x14ac:dyDescent="0.2">
      <c r="A72" s="137"/>
      <c r="B72" s="138"/>
      <c r="C72" s="139"/>
      <c r="D72" s="139"/>
      <c r="E72" s="139"/>
      <c r="F72" s="139"/>
      <c r="G72" s="139"/>
      <c r="H72" s="140"/>
      <c r="I72" s="139"/>
      <c r="J72" s="139"/>
      <c r="K72" s="140"/>
      <c r="L72" s="139"/>
      <c r="M72" s="139"/>
      <c r="N72" s="139"/>
      <c r="O72" s="139"/>
      <c r="P72" s="139"/>
      <c r="Q72" s="139"/>
      <c r="R72" s="139"/>
      <c r="S72" s="139"/>
      <c r="T72" s="139"/>
      <c r="U72" s="140"/>
      <c r="V72" s="140"/>
      <c r="W72" s="139"/>
      <c r="X72" s="139"/>
      <c r="Y72" s="139"/>
      <c r="Z72" s="139"/>
      <c r="AA72" s="140"/>
      <c r="AB72" s="140"/>
      <c r="AC72" s="140"/>
      <c r="AD72" s="140"/>
      <c r="AE72" s="140"/>
      <c r="AF72" s="140"/>
      <c r="AG72" s="140"/>
      <c r="AH72" s="139"/>
      <c r="AI72" s="139"/>
      <c r="AJ72" s="139"/>
      <c r="AK72" s="139"/>
      <c r="AL72" s="109"/>
      <c r="AM72" s="104"/>
    </row>
    <row r="73" spans="1:39" ht="14.45" customHeight="1" x14ac:dyDescent="0.25">
      <c r="A73" s="105" t="s">
        <v>290</v>
      </c>
      <c r="B73" s="314" t="s">
        <v>291</v>
      </c>
      <c r="C73" s="140"/>
      <c r="D73" s="140"/>
      <c r="E73" s="140"/>
      <c r="F73" s="140"/>
      <c r="G73" s="140"/>
      <c r="H73" s="141"/>
      <c r="I73" s="140"/>
      <c r="J73" s="140"/>
      <c r="K73" s="141"/>
      <c r="L73" s="141"/>
      <c r="M73" s="140"/>
      <c r="N73" s="140"/>
      <c r="O73" s="140"/>
      <c r="P73" s="140"/>
      <c r="Q73" s="140"/>
      <c r="R73" s="140"/>
      <c r="S73" s="140"/>
      <c r="T73" s="140"/>
      <c r="U73" s="141"/>
      <c r="V73" s="141"/>
      <c r="W73" s="140"/>
      <c r="X73" s="140"/>
      <c r="Y73" s="140"/>
      <c r="Z73" s="140"/>
      <c r="AA73" s="141"/>
      <c r="AB73" s="141"/>
      <c r="AC73" s="141"/>
      <c r="AD73" s="141"/>
      <c r="AE73" s="141"/>
      <c r="AF73" s="141"/>
      <c r="AG73" s="141"/>
      <c r="AH73" s="140"/>
      <c r="AI73" s="140"/>
      <c r="AJ73" s="140"/>
      <c r="AK73" s="140"/>
      <c r="AL73" s="142"/>
      <c r="AM73" s="104"/>
    </row>
    <row r="74" spans="1:39" ht="14.45" customHeight="1" x14ac:dyDescent="0.2">
      <c r="A74" s="110" t="s">
        <v>292</v>
      </c>
      <c r="B74" s="182" t="s">
        <v>745</v>
      </c>
      <c r="C74" s="122">
        <v>6399</v>
      </c>
      <c r="D74" s="123">
        <v>355</v>
      </c>
      <c r="E74" s="124"/>
      <c r="F74" s="124">
        <v>18</v>
      </c>
      <c r="G74" s="124"/>
      <c r="H74" s="120"/>
      <c r="I74" s="124">
        <v>494</v>
      </c>
      <c r="J74" s="124">
        <v>368</v>
      </c>
      <c r="K74" s="121"/>
      <c r="L74" s="124"/>
      <c r="M74" s="124"/>
      <c r="N74" s="124">
        <v>25</v>
      </c>
      <c r="O74" s="124">
        <v>1</v>
      </c>
      <c r="P74" s="124"/>
      <c r="Q74" s="124"/>
      <c r="R74" s="124"/>
      <c r="S74" s="124"/>
      <c r="T74" s="124"/>
      <c r="U74" s="124"/>
      <c r="V74" s="124"/>
      <c r="W74" s="124"/>
      <c r="X74" s="124"/>
      <c r="Y74" s="124"/>
      <c r="Z74" s="124"/>
      <c r="AA74" s="124"/>
      <c r="AB74" s="124"/>
      <c r="AC74" s="124"/>
      <c r="AD74" s="124"/>
      <c r="AE74" s="121"/>
      <c r="AF74" s="111"/>
      <c r="AG74" s="125"/>
      <c r="AH74" s="124"/>
      <c r="AI74" s="124"/>
      <c r="AJ74" s="124"/>
      <c r="AK74" s="124"/>
      <c r="AL74" s="113">
        <f>SUM(C74:AK74)</f>
        <v>7660</v>
      </c>
      <c r="AM74" s="104"/>
    </row>
    <row r="75" spans="1:39" ht="14.45" customHeight="1" x14ac:dyDescent="0.2">
      <c r="A75" s="110" t="s">
        <v>293</v>
      </c>
      <c r="B75" s="182" t="s">
        <v>294</v>
      </c>
      <c r="C75" s="122">
        <v>370</v>
      </c>
      <c r="D75" s="123"/>
      <c r="E75" s="124"/>
      <c r="F75" s="124">
        <v>2</v>
      </c>
      <c r="G75" s="124"/>
      <c r="H75" s="120"/>
      <c r="I75" s="124">
        <v>18</v>
      </c>
      <c r="J75" s="124">
        <v>220</v>
      </c>
      <c r="K75" s="121"/>
      <c r="L75" s="125"/>
      <c r="M75" s="124"/>
      <c r="N75" s="124">
        <v>397</v>
      </c>
      <c r="O75" s="124"/>
      <c r="P75" s="124"/>
      <c r="Q75" s="124"/>
      <c r="R75" s="124"/>
      <c r="S75" s="124"/>
      <c r="T75" s="124">
        <v>285</v>
      </c>
      <c r="U75" s="124"/>
      <c r="V75" s="124"/>
      <c r="W75" s="124"/>
      <c r="X75" s="124"/>
      <c r="Y75" s="124"/>
      <c r="Z75" s="124"/>
      <c r="AA75" s="124"/>
      <c r="AB75" s="124"/>
      <c r="AC75" s="124"/>
      <c r="AD75" s="124"/>
      <c r="AE75" s="121"/>
      <c r="AF75" s="111"/>
      <c r="AG75" s="125"/>
      <c r="AH75" s="124"/>
      <c r="AI75" s="124"/>
      <c r="AJ75" s="124"/>
      <c r="AK75" s="124"/>
      <c r="AL75" s="113">
        <f>SUM(C75:AK75)</f>
        <v>1292</v>
      </c>
      <c r="AM75" s="104"/>
    </row>
    <row r="76" spans="1:39" ht="14.45" customHeight="1" x14ac:dyDescent="0.2">
      <c r="A76" s="110" t="s">
        <v>295</v>
      </c>
      <c r="B76" s="182" t="s">
        <v>296</v>
      </c>
      <c r="C76" s="122">
        <v>578</v>
      </c>
      <c r="D76" s="123"/>
      <c r="E76" s="124"/>
      <c r="F76" s="124"/>
      <c r="G76" s="124"/>
      <c r="H76" s="120"/>
      <c r="I76" s="124">
        <v>107</v>
      </c>
      <c r="J76" s="124">
        <v>14</v>
      </c>
      <c r="K76" s="121"/>
      <c r="L76" s="125"/>
      <c r="M76" s="124"/>
      <c r="N76" s="124">
        <v>1156</v>
      </c>
      <c r="O76" s="124"/>
      <c r="P76" s="124"/>
      <c r="Q76" s="124"/>
      <c r="R76" s="124"/>
      <c r="S76" s="124"/>
      <c r="T76" s="124"/>
      <c r="U76" s="124"/>
      <c r="V76" s="124"/>
      <c r="W76" s="124">
        <v>1257</v>
      </c>
      <c r="X76" s="124"/>
      <c r="Y76" s="124"/>
      <c r="Z76" s="124"/>
      <c r="AA76" s="124"/>
      <c r="AB76" s="124"/>
      <c r="AC76" s="124"/>
      <c r="AD76" s="124"/>
      <c r="AE76" s="121"/>
      <c r="AF76" s="111"/>
      <c r="AG76" s="125"/>
      <c r="AH76" s="124"/>
      <c r="AI76" s="124"/>
      <c r="AJ76" s="124"/>
      <c r="AK76" s="124"/>
      <c r="AL76" s="113">
        <f>SUM(C76:AK76)</f>
        <v>3112</v>
      </c>
      <c r="AM76" s="104"/>
    </row>
    <row r="77" spans="1:39" ht="14.45" customHeight="1" x14ac:dyDescent="0.2">
      <c r="A77" s="110" t="s">
        <v>297</v>
      </c>
      <c r="B77" s="182" t="s">
        <v>298</v>
      </c>
      <c r="C77" s="122"/>
      <c r="D77" s="123"/>
      <c r="E77" s="124">
        <v>7259</v>
      </c>
      <c r="F77" s="124">
        <v>4316</v>
      </c>
      <c r="G77" s="124"/>
      <c r="H77" s="120"/>
      <c r="I77" s="124">
        <v>63</v>
      </c>
      <c r="J77" s="124">
        <v>169</v>
      </c>
      <c r="K77" s="121"/>
      <c r="L77" s="124"/>
      <c r="M77" s="124"/>
      <c r="N77" s="124">
        <v>344</v>
      </c>
      <c r="O77" s="124"/>
      <c r="P77" s="124"/>
      <c r="Q77" s="124"/>
      <c r="R77" s="124"/>
      <c r="S77" s="124"/>
      <c r="T77" s="124">
        <v>122</v>
      </c>
      <c r="U77" s="124"/>
      <c r="V77" s="124"/>
      <c r="W77" s="124"/>
      <c r="X77" s="124"/>
      <c r="Y77" s="124"/>
      <c r="Z77" s="124"/>
      <c r="AA77" s="124"/>
      <c r="AB77" s="124"/>
      <c r="AC77" s="124"/>
      <c r="AD77" s="124"/>
      <c r="AE77" s="121"/>
      <c r="AF77" s="111"/>
      <c r="AG77" s="125"/>
      <c r="AH77" s="124"/>
      <c r="AI77" s="124"/>
      <c r="AJ77" s="124"/>
      <c r="AK77" s="124"/>
      <c r="AL77" s="113">
        <f>SUM(C77:AK77)</f>
        <v>12273</v>
      </c>
      <c r="AM77" s="104"/>
    </row>
    <row r="78" spans="1:39" ht="14.45" customHeight="1" x14ac:dyDescent="0.2">
      <c r="A78" s="520" t="s">
        <v>299</v>
      </c>
      <c r="B78" s="521"/>
      <c r="C78" s="147">
        <f>SUM(C74:C77)</f>
        <v>7347</v>
      </c>
      <c r="D78" s="145">
        <f t="shared" ref="D78:AK78" si="13">SUM(D74:D77)</f>
        <v>355</v>
      </c>
      <c r="E78" s="131">
        <f t="shared" si="13"/>
        <v>7259</v>
      </c>
      <c r="F78" s="144">
        <f t="shared" si="13"/>
        <v>4336</v>
      </c>
      <c r="G78" s="144">
        <f t="shared" si="13"/>
        <v>0</v>
      </c>
      <c r="H78" s="120">
        <f t="shared" si="13"/>
        <v>0</v>
      </c>
      <c r="I78" s="144">
        <f t="shared" si="13"/>
        <v>682</v>
      </c>
      <c r="J78" s="144">
        <f t="shared" si="13"/>
        <v>771</v>
      </c>
      <c r="K78" s="121">
        <f t="shared" si="13"/>
        <v>0</v>
      </c>
      <c r="L78" s="131">
        <f t="shared" si="13"/>
        <v>0</v>
      </c>
      <c r="M78" s="144">
        <f t="shared" si="13"/>
        <v>0</v>
      </c>
      <c r="N78" s="144">
        <f t="shared" si="13"/>
        <v>1922</v>
      </c>
      <c r="O78" s="144">
        <f t="shared" si="13"/>
        <v>1</v>
      </c>
      <c r="P78" s="144">
        <f t="shared" si="13"/>
        <v>0</v>
      </c>
      <c r="Q78" s="144">
        <f t="shared" si="13"/>
        <v>0</v>
      </c>
      <c r="R78" s="144">
        <f t="shared" si="13"/>
        <v>0</v>
      </c>
      <c r="S78" s="144">
        <f t="shared" si="13"/>
        <v>0</v>
      </c>
      <c r="T78" s="144">
        <f t="shared" si="13"/>
        <v>407</v>
      </c>
      <c r="U78" s="131">
        <f t="shared" si="13"/>
        <v>0</v>
      </c>
      <c r="V78" s="131">
        <f t="shared" si="13"/>
        <v>0</v>
      </c>
      <c r="W78" s="144">
        <f t="shared" si="13"/>
        <v>1257</v>
      </c>
      <c r="X78" s="144">
        <f t="shared" si="13"/>
        <v>0</v>
      </c>
      <c r="Y78" s="144">
        <f t="shared" si="13"/>
        <v>0</v>
      </c>
      <c r="Z78" s="144">
        <f t="shared" si="13"/>
        <v>0</v>
      </c>
      <c r="AA78" s="131">
        <f t="shared" si="13"/>
        <v>0</v>
      </c>
      <c r="AB78" s="131">
        <f t="shared" si="13"/>
        <v>0</v>
      </c>
      <c r="AC78" s="131">
        <f t="shared" si="13"/>
        <v>0</v>
      </c>
      <c r="AD78" s="131">
        <f t="shared" si="13"/>
        <v>0</v>
      </c>
      <c r="AE78" s="121">
        <f t="shared" si="13"/>
        <v>0</v>
      </c>
      <c r="AF78" s="111">
        <f t="shared" si="13"/>
        <v>0</v>
      </c>
      <c r="AG78" s="135">
        <f t="shared" si="13"/>
        <v>0</v>
      </c>
      <c r="AH78" s="144">
        <f t="shared" si="13"/>
        <v>0</v>
      </c>
      <c r="AI78" s="144">
        <f t="shared" si="13"/>
        <v>0</v>
      </c>
      <c r="AJ78" s="144">
        <f t="shared" si="13"/>
        <v>0</v>
      </c>
      <c r="AK78" s="144">
        <f t="shared" si="13"/>
        <v>0</v>
      </c>
      <c r="AL78" s="146">
        <f>SUM(C78:AK78)</f>
        <v>24337</v>
      </c>
      <c r="AM78" s="136"/>
    </row>
    <row r="79" spans="1:39" ht="8.25" customHeight="1" thickBot="1" x14ac:dyDescent="0.25">
      <c r="A79" s="137"/>
      <c r="B79" s="138"/>
      <c r="C79" s="139"/>
      <c r="D79" s="139"/>
      <c r="E79" s="139"/>
      <c r="F79" s="139"/>
      <c r="G79" s="139"/>
      <c r="H79" s="140"/>
      <c r="I79" s="139"/>
      <c r="J79" s="139"/>
      <c r="K79" s="140"/>
      <c r="L79" s="140"/>
      <c r="M79" s="139"/>
      <c r="N79" s="139"/>
      <c r="O79" s="139"/>
      <c r="P79" s="139"/>
      <c r="Q79" s="139"/>
      <c r="R79" s="139"/>
      <c r="S79" s="139"/>
      <c r="T79" s="139"/>
      <c r="U79" s="140"/>
      <c r="V79" s="140"/>
      <c r="W79" s="139"/>
      <c r="X79" s="139"/>
      <c r="Y79" s="139"/>
      <c r="Z79" s="139"/>
      <c r="AA79" s="140"/>
      <c r="AB79" s="140"/>
      <c r="AC79" s="140"/>
      <c r="AD79" s="140"/>
      <c r="AE79" s="140"/>
      <c r="AF79" s="141"/>
      <c r="AG79" s="140"/>
      <c r="AH79" s="139"/>
      <c r="AI79" s="139"/>
      <c r="AJ79" s="139"/>
      <c r="AK79" s="139"/>
      <c r="AL79" s="109"/>
      <c r="AM79" s="104"/>
    </row>
    <row r="80" spans="1:39" s="151" customFormat="1" ht="16.5" thickBot="1" x14ac:dyDescent="0.3">
      <c r="A80" s="522" t="s">
        <v>300</v>
      </c>
      <c r="B80" s="523"/>
      <c r="C80" s="148">
        <f>SUM(C14,C24,C31,C40,C50,C57,C65,C71,C78)</f>
        <v>99561</v>
      </c>
      <c r="D80" s="148">
        <f t="shared" ref="D80:AK80" si="14">SUM(D14,D24,D31,D40,D50,D57,D65,D71,D78)</f>
        <v>869</v>
      </c>
      <c r="E80" s="148">
        <f t="shared" si="14"/>
        <v>7259</v>
      </c>
      <c r="F80" s="148">
        <f t="shared" si="14"/>
        <v>7815</v>
      </c>
      <c r="G80" s="148">
        <f t="shared" si="14"/>
        <v>45</v>
      </c>
      <c r="H80" s="148">
        <f t="shared" si="14"/>
        <v>0</v>
      </c>
      <c r="I80" s="148">
        <f t="shared" si="14"/>
        <v>8733</v>
      </c>
      <c r="J80" s="148">
        <f t="shared" si="14"/>
        <v>75196</v>
      </c>
      <c r="K80" s="148">
        <f t="shared" si="14"/>
        <v>0</v>
      </c>
      <c r="L80" s="148">
        <f t="shared" si="14"/>
        <v>92281</v>
      </c>
      <c r="M80" s="148">
        <f t="shared" si="14"/>
        <v>4390</v>
      </c>
      <c r="N80" s="148">
        <f t="shared" si="14"/>
        <v>13763</v>
      </c>
      <c r="O80" s="148">
        <f t="shared" si="14"/>
        <v>272</v>
      </c>
      <c r="P80" s="148">
        <f t="shared" si="14"/>
        <v>5253</v>
      </c>
      <c r="Q80" s="148">
        <f t="shared" si="14"/>
        <v>1335</v>
      </c>
      <c r="R80" s="148">
        <f t="shared" si="14"/>
        <v>13261</v>
      </c>
      <c r="S80" s="148">
        <f t="shared" si="14"/>
        <v>-1371</v>
      </c>
      <c r="T80" s="148">
        <f t="shared" si="14"/>
        <v>125676</v>
      </c>
      <c r="U80" s="148">
        <f t="shared" si="14"/>
        <v>0</v>
      </c>
      <c r="V80" s="148">
        <f t="shared" si="14"/>
        <v>750</v>
      </c>
      <c r="W80" s="148">
        <f t="shared" si="14"/>
        <v>1664</v>
      </c>
      <c r="X80" s="148">
        <f t="shared" si="14"/>
        <v>0</v>
      </c>
      <c r="Y80" s="148">
        <f t="shared" si="14"/>
        <v>0</v>
      </c>
      <c r="Z80" s="148">
        <f t="shared" si="14"/>
        <v>4000</v>
      </c>
      <c r="AA80" s="148">
        <f t="shared" si="14"/>
        <v>10137</v>
      </c>
      <c r="AB80" s="148">
        <f t="shared" si="14"/>
        <v>0</v>
      </c>
      <c r="AC80" s="148">
        <f t="shared" si="14"/>
        <v>12832</v>
      </c>
      <c r="AD80" s="148">
        <f t="shared" si="14"/>
        <v>0</v>
      </c>
      <c r="AE80" s="148">
        <f t="shared" si="14"/>
        <v>376</v>
      </c>
      <c r="AF80" s="149">
        <f t="shared" si="14"/>
        <v>0</v>
      </c>
      <c r="AG80" s="148">
        <f t="shared" si="14"/>
        <v>323953</v>
      </c>
      <c r="AH80" s="148">
        <f t="shared" si="14"/>
        <v>6761</v>
      </c>
      <c r="AI80" s="148">
        <f t="shared" si="14"/>
        <v>19786</v>
      </c>
      <c r="AJ80" s="148">
        <f t="shared" si="14"/>
        <v>0</v>
      </c>
      <c r="AK80" s="148">
        <f t="shared" si="14"/>
        <v>4470</v>
      </c>
      <c r="AL80" s="150">
        <f>SUM(C80:AK80)</f>
        <v>839067</v>
      </c>
      <c r="AM80" s="104"/>
    </row>
    <row r="81" spans="1:39" s="154" customFormat="1" ht="8.25" customHeight="1" x14ac:dyDescent="0.2">
      <c r="A81" s="152"/>
      <c r="B81" s="100"/>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53"/>
      <c r="AM81" s="104"/>
    </row>
    <row r="82" spans="1:39" ht="18" x14ac:dyDescent="0.2">
      <c r="A82" s="524" t="s">
        <v>301</v>
      </c>
      <c r="B82" s="525"/>
      <c r="C82" s="141"/>
      <c r="D82" s="141"/>
      <c r="E82" s="141"/>
      <c r="F82" s="141"/>
      <c r="G82" s="11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53"/>
      <c r="AM82" s="104"/>
    </row>
    <row r="83" spans="1:39" ht="8.25" customHeight="1" x14ac:dyDescent="0.2">
      <c r="A83" s="137"/>
      <c r="B83" s="138"/>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2"/>
      <c r="AM83" s="104"/>
    </row>
    <row r="84" spans="1:39" x14ac:dyDescent="0.2">
      <c r="A84" s="310" t="s">
        <v>302</v>
      </c>
      <c r="B84" s="183"/>
      <c r="C84" s="107"/>
      <c r="D84" s="107"/>
      <c r="E84" s="141"/>
      <c r="F84" s="141"/>
      <c r="G84" s="141"/>
      <c r="H84" s="141"/>
      <c r="I84" s="141"/>
      <c r="J84" s="141"/>
      <c r="K84" s="141"/>
      <c r="L84" s="141"/>
      <c r="M84" s="141"/>
      <c r="N84" s="141"/>
      <c r="O84" s="141"/>
      <c r="P84" s="141"/>
      <c r="Q84" s="141"/>
      <c r="R84" s="107"/>
      <c r="S84" s="141"/>
      <c r="T84" s="141"/>
      <c r="U84" s="141"/>
      <c r="V84" s="141"/>
      <c r="W84" s="107"/>
      <c r="X84" s="107"/>
      <c r="Y84" s="141"/>
      <c r="Z84" s="141"/>
      <c r="AA84" s="141"/>
      <c r="AB84" s="141"/>
      <c r="AC84" s="141"/>
      <c r="AD84" s="141"/>
      <c r="AE84" s="141"/>
      <c r="AF84" s="141"/>
      <c r="AG84" s="141"/>
      <c r="AH84" s="141"/>
      <c r="AI84" s="141"/>
      <c r="AJ84" s="141"/>
      <c r="AK84" s="141"/>
      <c r="AL84" s="142"/>
      <c r="AM84" s="104"/>
    </row>
    <row r="85" spans="1:39" ht="14.45" customHeight="1" x14ac:dyDescent="0.2">
      <c r="A85" s="155" t="s">
        <v>303</v>
      </c>
      <c r="B85" s="254" t="s">
        <v>304</v>
      </c>
      <c r="C85" s="156"/>
      <c r="D85" s="111"/>
      <c r="E85" s="111"/>
      <c r="F85" s="115"/>
      <c r="G85" s="115"/>
      <c r="H85" s="111"/>
      <c r="I85" s="157"/>
      <c r="J85" s="124"/>
      <c r="K85" s="121"/>
      <c r="L85" s="111"/>
      <c r="M85" s="111"/>
      <c r="N85" s="111"/>
      <c r="O85" s="111"/>
      <c r="P85" s="111"/>
      <c r="Q85" s="111"/>
      <c r="R85" s="111"/>
      <c r="S85" s="111"/>
      <c r="T85" s="111"/>
      <c r="U85" s="111"/>
      <c r="V85" s="115"/>
      <c r="W85" s="115"/>
      <c r="X85" s="115"/>
      <c r="Y85" s="115"/>
      <c r="Z85" s="115"/>
      <c r="AA85" s="115"/>
      <c r="AB85" s="115"/>
      <c r="AC85" s="115"/>
      <c r="AD85" s="115"/>
      <c r="AE85" s="125"/>
      <c r="AF85" s="124"/>
      <c r="AG85" s="121"/>
      <c r="AH85" s="111"/>
      <c r="AI85" s="111"/>
      <c r="AJ85" s="125"/>
      <c r="AK85" s="124"/>
      <c r="AL85" s="113">
        <f t="shared" ref="AL85:AL106" si="15">SUM(C85:AK85)</f>
        <v>0</v>
      </c>
      <c r="AM85" s="104"/>
    </row>
    <row r="86" spans="1:39" ht="14.45" customHeight="1" x14ac:dyDescent="0.2">
      <c r="A86" s="155" t="s">
        <v>305</v>
      </c>
      <c r="B86" s="254" t="s">
        <v>306</v>
      </c>
      <c r="C86" s="124"/>
      <c r="D86" s="121"/>
      <c r="E86" s="125"/>
      <c r="F86" s="124"/>
      <c r="G86" s="124"/>
      <c r="H86" s="120"/>
      <c r="I86" s="124"/>
      <c r="J86" s="124"/>
      <c r="K86" s="121"/>
      <c r="L86" s="111"/>
      <c r="M86" s="111"/>
      <c r="N86" s="111"/>
      <c r="O86" s="111"/>
      <c r="P86" s="111"/>
      <c r="Q86" s="111"/>
      <c r="R86" s="111"/>
      <c r="S86" s="111"/>
      <c r="T86" s="111"/>
      <c r="U86" s="125"/>
      <c r="V86" s="124"/>
      <c r="W86" s="124"/>
      <c r="X86" s="124"/>
      <c r="Y86" s="124"/>
      <c r="Z86" s="124"/>
      <c r="AA86" s="124"/>
      <c r="AB86" s="124"/>
      <c r="AC86" s="124"/>
      <c r="AD86" s="124"/>
      <c r="AE86" s="121"/>
      <c r="AF86" s="129"/>
      <c r="AG86" s="111"/>
      <c r="AH86" s="111"/>
      <c r="AI86" s="111"/>
      <c r="AJ86" s="124"/>
      <c r="AK86" s="124"/>
      <c r="AL86" s="113">
        <f t="shared" si="15"/>
        <v>0</v>
      </c>
      <c r="AM86" s="104"/>
    </row>
    <row r="87" spans="1:39" ht="14.45" customHeight="1" x14ac:dyDescent="0.2">
      <c r="A87" s="155" t="s">
        <v>307</v>
      </c>
      <c r="B87" s="254" t="s">
        <v>308</v>
      </c>
      <c r="C87" s="158"/>
      <c r="D87" s="111"/>
      <c r="E87" s="115"/>
      <c r="F87" s="124">
        <v>507</v>
      </c>
      <c r="G87" s="159"/>
      <c r="H87" s="111"/>
      <c r="I87" s="159"/>
      <c r="J87" s="159">
        <v>7684</v>
      </c>
      <c r="K87" s="111"/>
      <c r="L87" s="111"/>
      <c r="M87" s="111"/>
      <c r="N87" s="111">
        <v>1724</v>
      </c>
      <c r="O87" s="111"/>
      <c r="P87" s="111"/>
      <c r="Q87" s="111"/>
      <c r="R87" s="111"/>
      <c r="S87" s="111"/>
      <c r="T87" s="111"/>
      <c r="U87" s="125"/>
      <c r="V87" s="124"/>
      <c r="W87" s="124">
        <v>2157</v>
      </c>
      <c r="X87" s="124"/>
      <c r="Y87" s="124"/>
      <c r="Z87" s="124"/>
      <c r="AA87" s="124"/>
      <c r="AB87" s="124"/>
      <c r="AC87" s="124"/>
      <c r="AD87" s="124"/>
      <c r="AE87" s="121"/>
      <c r="AF87" s="111"/>
      <c r="AG87" s="111"/>
      <c r="AH87" s="111"/>
      <c r="AI87" s="111"/>
      <c r="AJ87" s="124"/>
      <c r="AK87" s="124"/>
      <c r="AL87" s="113">
        <f t="shared" si="15"/>
        <v>12072</v>
      </c>
      <c r="AM87" s="104"/>
    </row>
    <row r="88" spans="1:39" ht="14.45" customHeight="1" x14ac:dyDescent="0.2">
      <c r="A88" s="155" t="s">
        <v>309</v>
      </c>
      <c r="B88" s="254" t="s">
        <v>310</v>
      </c>
      <c r="C88" s="124"/>
      <c r="D88" s="120"/>
      <c r="E88" s="124">
        <v>190</v>
      </c>
      <c r="F88" s="124">
        <v>18</v>
      </c>
      <c r="G88" s="124"/>
      <c r="H88" s="120"/>
      <c r="I88" s="124"/>
      <c r="J88" s="124">
        <v>1</v>
      </c>
      <c r="K88" s="121"/>
      <c r="L88" s="111"/>
      <c r="M88" s="111"/>
      <c r="N88" s="111"/>
      <c r="O88" s="111"/>
      <c r="P88" s="111"/>
      <c r="Q88" s="111"/>
      <c r="R88" s="111"/>
      <c r="S88" s="111"/>
      <c r="T88" s="111">
        <v>27</v>
      </c>
      <c r="U88" s="125"/>
      <c r="V88" s="124"/>
      <c r="W88" s="124"/>
      <c r="X88" s="124"/>
      <c r="Y88" s="124"/>
      <c r="Z88" s="124"/>
      <c r="AA88" s="124"/>
      <c r="AB88" s="124"/>
      <c r="AC88" s="124"/>
      <c r="AD88" s="124"/>
      <c r="AE88" s="121"/>
      <c r="AF88" s="111"/>
      <c r="AG88" s="111"/>
      <c r="AH88" s="111"/>
      <c r="AI88" s="111"/>
      <c r="AJ88" s="124"/>
      <c r="AK88" s="124"/>
      <c r="AL88" s="113">
        <f t="shared" si="15"/>
        <v>236</v>
      </c>
      <c r="AM88" s="104"/>
    </row>
    <row r="89" spans="1:39" ht="14.45" customHeight="1" x14ac:dyDescent="0.2">
      <c r="A89" s="155" t="s">
        <v>311</v>
      </c>
      <c r="B89" s="254" t="s">
        <v>312</v>
      </c>
      <c r="C89" s="124"/>
      <c r="D89" s="120"/>
      <c r="E89" s="124"/>
      <c r="F89" s="124"/>
      <c r="G89" s="124"/>
      <c r="H89" s="120"/>
      <c r="I89" s="124"/>
      <c r="J89" s="124"/>
      <c r="K89" s="121"/>
      <c r="L89" s="111"/>
      <c r="M89" s="111"/>
      <c r="N89" s="111"/>
      <c r="O89" s="111"/>
      <c r="P89" s="111"/>
      <c r="Q89" s="111"/>
      <c r="R89" s="111"/>
      <c r="S89" s="111"/>
      <c r="T89" s="111"/>
      <c r="U89" s="125"/>
      <c r="V89" s="124"/>
      <c r="W89" s="124"/>
      <c r="X89" s="124"/>
      <c r="Y89" s="124"/>
      <c r="Z89" s="124"/>
      <c r="AA89" s="124"/>
      <c r="AB89" s="124"/>
      <c r="AC89" s="124"/>
      <c r="AD89" s="124"/>
      <c r="AE89" s="121"/>
      <c r="AF89" s="111"/>
      <c r="AG89" s="111"/>
      <c r="AH89" s="111"/>
      <c r="AI89" s="111"/>
      <c r="AJ89" s="124"/>
      <c r="AK89" s="124"/>
      <c r="AL89" s="113">
        <f t="shared" si="15"/>
        <v>0</v>
      </c>
      <c r="AM89" s="104"/>
    </row>
    <row r="90" spans="1:39" ht="14.45" customHeight="1" x14ac:dyDescent="0.2">
      <c r="A90" s="155" t="s">
        <v>313</v>
      </c>
      <c r="B90" s="254" t="s">
        <v>314</v>
      </c>
      <c r="C90" s="124"/>
      <c r="D90" s="120"/>
      <c r="E90" s="124"/>
      <c r="F90" s="124"/>
      <c r="G90" s="124"/>
      <c r="H90" s="120"/>
      <c r="I90" s="124"/>
      <c r="J90" s="124"/>
      <c r="K90" s="121"/>
      <c r="L90" s="111"/>
      <c r="M90" s="111"/>
      <c r="N90" s="111"/>
      <c r="O90" s="111"/>
      <c r="P90" s="111"/>
      <c r="Q90" s="111"/>
      <c r="R90" s="111"/>
      <c r="S90" s="111"/>
      <c r="T90" s="111"/>
      <c r="U90" s="125"/>
      <c r="V90" s="124"/>
      <c r="W90" s="124"/>
      <c r="X90" s="124"/>
      <c r="Y90" s="124"/>
      <c r="Z90" s="124"/>
      <c r="AA90" s="124"/>
      <c r="AB90" s="124"/>
      <c r="AC90" s="124"/>
      <c r="AD90" s="124"/>
      <c r="AE90" s="121"/>
      <c r="AF90" s="111"/>
      <c r="AG90" s="111"/>
      <c r="AH90" s="111"/>
      <c r="AI90" s="111"/>
      <c r="AJ90" s="124"/>
      <c r="AK90" s="124"/>
      <c r="AL90" s="113">
        <f t="shared" si="15"/>
        <v>0</v>
      </c>
      <c r="AM90" s="104"/>
    </row>
    <row r="91" spans="1:39" ht="14.45" customHeight="1" x14ac:dyDescent="0.2">
      <c r="A91" s="155" t="s">
        <v>315</v>
      </c>
      <c r="B91" s="254" t="s">
        <v>316</v>
      </c>
      <c r="C91" s="124"/>
      <c r="D91" s="120">
        <v>1</v>
      </c>
      <c r="E91" s="124">
        <v>2334</v>
      </c>
      <c r="F91" s="124">
        <v>29893</v>
      </c>
      <c r="G91" s="124"/>
      <c r="H91" s="120"/>
      <c r="I91" s="124">
        <v>366</v>
      </c>
      <c r="J91" s="124">
        <v>2528</v>
      </c>
      <c r="K91" s="121"/>
      <c r="L91" s="111"/>
      <c r="M91" s="111"/>
      <c r="N91" s="111">
        <v>600</v>
      </c>
      <c r="O91" s="111"/>
      <c r="P91" s="111"/>
      <c r="Q91" s="111"/>
      <c r="R91" s="111"/>
      <c r="S91" s="111"/>
      <c r="T91" s="111"/>
      <c r="U91" s="125"/>
      <c r="V91" s="124">
        <v>165</v>
      </c>
      <c r="W91" s="124">
        <v>7034</v>
      </c>
      <c r="X91" s="124"/>
      <c r="Y91" s="124"/>
      <c r="Z91" s="124"/>
      <c r="AA91" s="124"/>
      <c r="AB91" s="124"/>
      <c r="AC91" s="124"/>
      <c r="AD91" s="124"/>
      <c r="AE91" s="121"/>
      <c r="AF91" s="111"/>
      <c r="AG91" s="111"/>
      <c r="AH91" s="111"/>
      <c r="AI91" s="111"/>
      <c r="AJ91" s="124"/>
      <c r="AK91" s="124"/>
      <c r="AL91" s="113">
        <f t="shared" si="15"/>
        <v>42921</v>
      </c>
      <c r="AM91" s="104"/>
    </row>
    <row r="92" spans="1:39" ht="14.45" customHeight="1" x14ac:dyDescent="0.2">
      <c r="A92" s="155" t="s">
        <v>317</v>
      </c>
      <c r="B92" s="254" t="s">
        <v>318</v>
      </c>
      <c r="C92" s="124"/>
      <c r="D92" s="120"/>
      <c r="E92" s="124"/>
      <c r="F92" s="124"/>
      <c r="G92" s="124"/>
      <c r="H92" s="120"/>
      <c r="I92" s="124"/>
      <c r="J92" s="124"/>
      <c r="K92" s="121"/>
      <c r="L92" s="111"/>
      <c r="M92" s="111"/>
      <c r="N92" s="111"/>
      <c r="O92" s="111"/>
      <c r="P92" s="111"/>
      <c r="Q92" s="111"/>
      <c r="R92" s="111"/>
      <c r="S92" s="111"/>
      <c r="T92" s="111"/>
      <c r="U92" s="125"/>
      <c r="V92" s="124"/>
      <c r="W92" s="124"/>
      <c r="X92" s="124"/>
      <c r="Y92" s="124"/>
      <c r="Z92" s="124"/>
      <c r="AA92" s="124"/>
      <c r="AB92" s="124"/>
      <c r="AC92" s="124"/>
      <c r="AD92" s="124"/>
      <c r="AE92" s="121"/>
      <c r="AF92" s="111"/>
      <c r="AG92" s="111"/>
      <c r="AH92" s="111"/>
      <c r="AI92" s="111"/>
      <c r="AJ92" s="124"/>
      <c r="AK92" s="124"/>
      <c r="AL92" s="113">
        <f t="shared" si="15"/>
        <v>0</v>
      </c>
      <c r="AM92" s="104"/>
    </row>
    <row r="93" spans="1:39" ht="14.45" customHeight="1" x14ac:dyDescent="0.2">
      <c r="A93" s="155" t="s">
        <v>319</v>
      </c>
      <c r="B93" s="254" t="s">
        <v>320</v>
      </c>
      <c r="C93" s="124"/>
      <c r="D93" s="120"/>
      <c r="E93" s="124"/>
      <c r="F93" s="124">
        <v>1807</v>
      </c>
      <c r="G93" s="124"/>
      <c r="H93" s="120"/>
      <c r="I93" s="124"/>
      <c r="J93" s="124">
        <v>934</v>
      </c>
      <c r="K93" s="121"/>
      <c r="L93" s="111"/>
      <c r="M93" s="111"/>
      <c r="N93" s="111"/>
      <c r="O93" s="111"/>
      <c r="P93" s="111"/>
      <c r="Q93" s="111"/>
      <c r="R93" s="111"/>
      <c r="S93" s="111"/>
      <c r="T93" s="111"/>
      <c r="U93" s="125"/>
      <c r="V93" s="124">
        <v>200</v>
      </c>
      <c r="W93" s="124">
        <v>386</v>
      </c>
      <c r="X93" s="124"/>
      <c r="Y93" s="124"/>
      <c r="Z93" s="124"/>
      <c r="AA93" s="124"/>
      <c r="AB93" s="124"/>
      <c r="AC93" s="124"/>
      <c r="AD93" s="124"/>
      <c r="AE93" s="121"/>
      <c r="AF93" s="111"/>
      <c r="AG93" s="111"/>
      <c r="AH93" s="111"/>
      <c r="AI93" s="111"/>
      <c r="AJ93" s="124"/>
      <c r="AK93" s="124"/>
      <c r="AL93" s="113">
        <f t="shared" si="15"/>
        <v>3327</v>
      </c>
      <c r="AM93" s="104"/>
    </row>
    <row r="94" spans="1:39" ht="14.45" customHeight="1" x14ac:dyDescent="0.2">
      <c r="A94" s="155" t="s">
        <v>321</v>
      </c>
      <c r="B94" s="254" t="s">
        <v>322</v>
      </c>
      <c r="C94" s="124"/>
      <c r="D94" s="120"/>
      <c r="E94" s="124"/>
      <c r="F94" s="124">
        <v>201</v>
      </c>
      <c r="G94" s="124"/>
      <c r="H94" s="120"/>
      <c r="I94" s="124"/>
      <c r="J94" s="124">
        <v>1</v>
      </c>
      <c r="K94" s="121"/>
      <c r="L94" s="111"/>
      <c r="M94" s="111"/>
      <c r="N94" s="111"/>
      <c r="O94" s="111"/>
      <c r="P94" s="111"/>
      <c r="Q94" s="111"/>
      <c r="R94" s="111"/>
      <c r="S94" s="111"/>
      <c r="T94" s="111"/>
      <c r="U94" s="125"/>
      <c r="V94" s="124"/>
      <c r="W94" s="124"/>
      <c r="X94" s="124"/>
      <c r="Y94" s="124"/>
      <c r="Z94" s="124"/>
      <c r="AA94" s="124"/>
      <c r="AB94" s="124"/>
      <c r="AC94" s="124"/>
      <c r="AD94" s="124"/>
      <c r="AE94" s="121"/>
      <c r="AF94" s="115"/>
      <c r="AG94" s="111"/>
      <c r="AH94" s="111"/>
      <c r="AI94" s="111"/>
      <c r="AJ94" s="124"/>
      <c r="AK94" s="124"/>
      <c r="AL94" s="113">
        <f t="shared" si="15"/>
        <v>202</v>
      </c>
      <c r="AM94" s="104"/>
    </row>
    <row r="95" spans="1:39" ht="14.45" customHeight="1" x14ac:dyDescent="0.2">
      <c r="A95" s="155" t="s">
        <v>323</v>
      </c>
      <c r="B95" s="254" t="s">
        <v>324</v>
      </c>
      <c r="C95" s="160"/>
      <c r="D95" s="111"/>
      <c r="E95" s="129"/>
      <c r="F95" s="129"/>
      <c r="G95" s="129"/>
      <c r="H95" s="111"/>
      <c r="I95" s="129"/>
      <c r="J95" s="129"/>
      <c r="K95" s="111"/>
      <c r="L95" s="111"/>
      <c r="M95" s="111"/>
      <c r="N95" s="111"/>
      <c r="O95" s="111"/>
      <c r="P95" s="111"/>
      <c r="Q95" s="111"/>
      <c r="R95" s="111"/>
      <c r="S95" s="111"/>
      <c r="T95" s="111"/>
      <c r="U95" s="111"/>
      <c r="V95" s="129"/>
      <c r="W95" s="129"/>
      <c r="X95" s="129"/>
      <c r="Y95" s="129"/>
      <c r="Z95" s="129"/>
      <c r="AA95" s="129"/>
      <c r="AB95" s="129"/>
      <c r="AC95" s="129"/>
      <c r="AD95" s="129"/>
      <c r="AE95" s="125"/>
      <c r="AF95" s="124">
        <v>23986</v>
      </c>
      <c r="AG95" s="121"/>
      <c r="AH95" s="398"/>
      <c r="AI95" s="111"/>
      <c r="AJ95" s="125"/>
      <c r="AK95" s="124"/>
      <c r="AL95" s="113">
        <f t="shared" si="15"/>
        <v>23986</v>
      </c>
      <c r="AM95" s="104"/>
    </row>
    <row r="96" spans="1:39" ht="14.45" customHeight="1" x14ac:dyDescent="0.2">
      <c r="A96" s="155" t="s">
        <v>325</v>
      </c>
      <c r="B96" s="254" t="s">
        <v>326</v>
      </c>
      <c r="C96" s="16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25"/>
      <c r="AF96" s="124"/>
      <c r="AG96" s="121"/>
      <c r="AH96" s="398"/>
      <c r="AI96" s="111"/>
      <c r="AJ96" s="125"/>
      <c r="AK96" s="124"/>
      <c r="AL96" s="113">
        <f t="shared" si="15"/>
        <v>0</v>
      </c>
      <c r="AM96" s="104"/>
    </row>
    <row r="97" spans="1:39" ht="14.45" customHeight="1" x14ac:dyDescent="0.2">
      <c r="A97" s="155" t="s">
        <v>327</v>
      </c>
      <c r="B97" s="254" t="s">
        <v>328</v>
      </c>
      <c r="C97" s="16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25"/>
      <c r="AF97" s="124"/>
      <c r="AG97" s="121"/>
      <c r="AH97" s="398"/>
      <c r="AI97" s="111"/>
      <c r="AJ97" s="125"/>
      <c r="AK97" s="124"/>
      <c r="AL97" s="113">
        <f t="shared" si="15"/>
        <v>0</v>
      </c>
      <c r="AM97" s="104"/>
    </row>
    <row r="98" spans="1:39" ht="14.45" customHeight="1" x14ac:dyDescent="0.2">
      <c r="A98" s="155" t="s">
        <v>329</v>
      </c>
      <c r="B98" s="254" t="s">
        <v>330</v>
      </c>
      <c r="C98" s="16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25"/>
      <c r="AF98" s="124"/>
      <c r="AG98" s="121"/>
      <c r="AH98" s="398"/>
      <c r="AI98" s="111"/>
      <c r="AJ98" s="125"/>
      <c r="AK98" s="124"/>
      <c r="AL98" s="113">
        <f t="shared" si="15"/>
        <v>0</v>
      </c>
      <c r="AM98" s="104"/>
    </row>
    <row r="99" spans="1:39" ht="14.45" customHeight="1" x14ac:dyDescent="0.2">
      <c r="A99" s="155" t="s">
        <v>331</v>
      </c>
      <c r="B99" s="254" t="s">
        <v>332</v>
      </c>
      <c r="C99" s="16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25"/>
      <c r="AF99" s="124">
        <v>3206</v>
      </c>
      <c r="AG99" s="121"/>
      <c r="AH99" s="398"/>
      <c r="AI99" s="111"/>
      <c r="AJ99" s="125"/>
      <c r="AK99" s="124"/>
      <c r="AL99" s="113">
        <f t="shared" si="15"/>
        <v>3206</v>
      </c>
      <c r="AM99" s="104"/>
    </row>
    <row r="100" spans="1:39" ht="14.45" customHeight="1" x14ac:dyDescent="0.2">
      <c r="A100" s="155" t="s">
        <v>333</v>
      </c>
      <c r="B100" s="254" t="s">
        <v>334</v>
      </c>
      <c r="C100" s="16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25"/>
      <c r="AF100" s="124"/>
      <c r="AG100" s="121"/>
      <c r="AH100" s="398"/>
      <c r="AI100" s="111"/>
      <c r="AJ100" s="125"/>
      <c r="AK100" s="124"/>
      <c r="AL100" s="113">
        <f t="shared" si="15"/>
        <v>0</v>
      </c>
      <c r="AM100" s="104"/>
    </row>
    <row r="101" spans="1:39" ht="14.45" customHeight="1" x14ac:dyDescent="0.2">
      <c r="A101" s="162" t="s">
        <v>335</v>
      </c>
      <c r="B101" s="254" t="s">
        <v>336</v>
      </c>
      <c r="C101" s="16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25"/>
      <c r="AF101" s="124">
        <v>91500</v>
      </c>
      <c r="AG101" s="121"/>
      <c r="AH101" s="398"/>
      <c r="AI101" s="111"/>
      <c r="AJ101" s="125"/>
      <c r="AK101" s="124"/>
      <c r="AL101" s="113">
        <f t="shared" si="15"/>
        <v>91500</v>
      </c>
      <c r="AM101" s="104"/>
    </row>
    <row r="102" spans="1:39" ht="14.45" customHeight="1" x14ac:dyDescent="0.2">
      <c r="A102" s="162" t="s">
        <v>337</v>
      </c>
      <c r="B102" s="254" t="s">
        <v>338</v>
      </c>
      <c r="C102" s="16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25"/>
      <c r="AF102" s="124">
        <v>29422</v>
      </c>
      <c r="AG102" s="121"/>
      <c r="AH102" s="398"/>
      <c r="AI102" s="111"/>
      <c r="AJ102" s="125"/>
      <c r="AK102" s="124"/>
      <c r="AL102" s="113">
        <f t="shared" si="15"/>
        <v>29422</v>
      </c>
      <c r="AM102" s="104"/>
    </row>
    <row r="103" spans="1:39" ht="14.45" customHeight="1" x14ac:dyDescent="0.2">
      <c r="A103" s="162" t="s">
        <v>339</v>
      </c>
      <c r="B103" s="254" t="s">
        <v>340</v>
      </c>
      <c r="C103" s="16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25"/>
      <c r="AF103" s="124"/>
      <c r="AG103" s="121"/>
      <c r="AH103" s="399"/>
      <c r="AI103" s="111"/>
      <c r="AJ103" s="125"/>
      <c r="AK103" s="124"/>
      <c r="AL103" s="113">
        <f t="shared" si="15"/>
        <v>0</v>
      </c>
      <c r="AM103" s="104"/>
    </row>
    <row r="104" spans="1:39" ht="14.45" customHeight="1" x14ac:dyDescent="0.2">
      <c r="A104" s="162" t="s">
        <v>341</v>
      </c>
      <c r="B104" s="254" t="s">
        <v>342</v>
      </c>
      <c r="C104" s="16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25"/>
      <c r="AF104" s="124"/>
      <c r="AG104" s="121"/>
      <c r="AH104" s="399"/>
      <c r="AI104" s="111"/>
      <c r="AJ104" s="125"/>
      <c r="AK104" s="124"/>
      <c r="AL104" s="113">
        <f t="shared" si="15"/>
        <v>0</v>
      </c>
      <c r="AM104" s="104"/>
    </row>
    <row r="105" spans="1:39" ht="14.45" customHeight="1" x14ac:dyDescent="0.2">
      <c r="A105" s="162" t="s">
        <v>343</v>
      </c>
      <c r="B105" s="254" t="s">
        <v>344</v>
      </c>
      <c r="C105" s="156"/>
      <c r="D105" s="111"/>
      <c r="E105" s="115"/>
      <c r="F105" s="115"/>
      <c r="G105" s="115"/>
      <c r="H105" s="111"/>
      <c r="I105" s="115"/>
      <c r="J105" s="115"/>
      <c r="K105" s="111"/>
      <c r="L105" s="111"/>
      <c r="M105" s="111"/>
      <c r="N105" s="111"/>
      <c r="O105" s="111"/>
      <c r="P105" s="111"/>
      <c r="Q105" s="111"/>
      <c r="R105" s="111"/>
      <c r="S105" s="111"/>
      <c r="T105" s="111"/>
      <c r="U105" s="111"/>
      <c r="V105" s="115"/>
      <c r="W105" s="115"/>
      <c r="X105" s="115"/>
      <c r="Y105" s="115"/>
      <c r="Z105" s="115"/>
      <c r="AA105" s="115"/>
      <c r="AB105" s="115"/>
      <c r="AC105" s="115"/>
      <c r="AD105" s="115"/>
      <c r="AE105" s="125"/>
      <c r="AF105" s="124"/>
      <c r="AG105" s="121"/>
      <c r="AH105" s="398"/>
      <c r="AI105" s="111"/>
      <c r="AJ105" s="125"/>
      <c r="AK105" s="124"/>
      <c r="AL105" s="113">
        <f t="shared" si="15"/>
        <v>0</v>
      </c>
      <c r="AM105" s="104"/>
    </row>
    <row r="106" spans="1:39" ht="15.75" x14ac:dyDescent="0.2">
      <c r="A106" s="526" t="s">
        <v>345</v>
      </c>
      <c r="B106" s="527"/>
      <c r="C106" s="131">
        <f>SUM(C85:C105)</f>
        <v>0</v>
      </c>
      <c r="D106" s="133">
        <f t="shared" ref="D106:AK106" si="16">SUM(D85:D105)</f>
        <v>1</v>
      </c>
      <c r="E106" s="131">
        <f t="shared" si="16"/>
        <v>2524</v>
      </c>
      <c r="F106" s="131">
        <f t="shared" si="16"/>
        <v>32426</v>
      </c>
      <c r="G106" s="131">
        <f t="shared" si="16"/>
        <v>0</v>
      </c>
      <c r="H106" s="133">
        <f t="shared" si="16"/>
        <v>0</v>
      </c>
      <c r="I106" s="131">
        <f t="shared" si="16"/>
        <v>366</v>
      </c>
      <c r="J106" s="131">
        <f t="shared" si="16"/>
        <v>11148</v>
      </c>
      <c r="K106" s="134">
        <f t="shared" si="16"/>
        <v>0</v>
      </c>
      <c r="L106" s="163">
        <f t="shared" si="16"/>
        <v>0</v>
      </c>
      <c r="M106" s="163">
        <f t="shared" si="16"/>
        <v>0</v>
      </c>
      <c r="N106" s="163">
        <f t="shared" si="16"/>
        <v>2324</v>
      </c>
      <c r="O106" s="163">
        <f t="shared" si="16"/>
        <v>0</v>
      </c>
      <c r="P106" s="163">
        <f t="shared" si="16"/>
        <v>0</v>
      </c>
      <c r="Q106" s="163">
        <f t="shared" si="16"/>
        <v>0</v>
      </c>
      <c r="R106" s="163">
        <f t="shared" si="16"/>
        <v>0</v>
      </c>
      <c r="S106" s="163">
        <f t="shared" si="16"/>
        <v>0</v>
      </c>
      <c r="T106" s="163">
        <f t="shared" si="16"/>
        <v>27</v>
      </c>
      <c r="U106" s="135">
        <f t="shared" si="16"/>
        <v>0</v>
      </c>
      <c r="V106" s="131">
        <f t="shared" si="16"/>
        <v>365</v>
      </c>
      <c r="W106" s="131">
        <f t="shared" si="16"/>
        <v>9577</v>
      </c>
      <c r="X106" s="131">
        <f t="shared" si="16"/>
        <v>0</v>
      </c>
      <c r="Y106" s="131">
        <f t="shared" si="16"/>
        <v>0</v>
      </c>
      <c r="Z106" s="131">
        <f t="shared" si="16"/>
        <v>0</v>
      </c>
      <c r="AA106" s="131">
        <f t="shared" si="16"/>
        <v>0</v>
      </c>
      <c r="AB106" s="131">
        <f t="shared" si="16"/>
        <v>0</v>
      </c>
      <c r="AC106" s="131">
        <f t="shared" si="16"/>
        <v>0</v>
      </c>
      <c r="AD106" s="131">
        <f t="shared" si="16"/>
        <v>0</v>
      </c>
      <c r="AE106" s="133">
        <f t="shared" si="16"/>
        <v>0</v>
      </c>
      <c r="AF106" s="131">
        <f t="shared" si="16"/>
        <v>148114</v>
      </c>
      <c r="AG106" s="134">
        <f t="shared" si="16"/>
        <v>0</v>
      </c>
      <c r="AH106" s="400">
        <f t="shared" si="16"/>
        <v>0</v>
      </c>
      <c r="AI106" s="163">
        <f t="shared" si="16"/>
        <v>0</v>
      </c>
      <c r="AJ106" s="131">
        <f t="shared" si="16"/>
        <v>0</v>
      </c>
      <c r="AK106" s="131">
        <f t="shared" si="16"/>
        <v>0</v>
      </c>
      <c r="AL106" s="113">
        <f t="shared" si="15"/>
        <v>206872</v>
      </c>
      <c r="AM106" s="136"/>
    </row>
    <row r="107" spans="1:39" ht="8.25" customHeight="1" x14ac:dyDescent="0.2">
      <c r="A107" s="137"/>
      <c r="B107" s="138"/>
      <c r="C107" s="140"/>
      <c r="D107" s="140"/>
      <c r="E107" s="140"/>
      <c r="F107" s="140"/>
      <c r="G107" s="140"/>
      <c r="H107" s="140"/>
      <c r="I107" s="139"/>
      <c r="J107" s="139"/>
      <c r="K107" s="140"/>
      <c r="L107" s="140"/>
      <c r="M107" s="140"/>
      <c r="N107" s="140"/>
      <c r="O107" s="140"/>
      <c r="P107" s="140"/>
      <c r="Q107" s="140"/>
      <c r="R107" s="140"/>
      <c r="S107" s="140"/>
      <c r="T107" s="140"/>
      <c r="U107" s="140"/>
      <c r="V107" s="140"/>
      <c r="W107" s="140"/>
      <c r="X107" s="140"/>
      <c r="Y107" s="139"/>
      <c r="Z107" s="139"/>
      <c r="AA107" s="140"/>
      <c r="AB107" s="140"/>
      <c r="AC107" s="140"/>
      <c r="AD107" s="140"/>
      <c r="AE107" s="140"/>
      <c r="AF107" s="140"/>
      <c r="AG107" s="140"/>
      <c r="AH107" s="140"/>
      <c r="AI107" s="140"/>
      <c r="AJ107" s="140"/>
      <c r="AK107" s="139"/>
      <c r="AL107" s="109"/>
      <c r="AM107" s="104"/>
    </row>
    <row r="108" spans="1:39" ht="15" x14ac:dyDescent="0.2">
      <c r="A108" s="516" t="s">
        <v>346</v>
      </c>
      <c r="B108" s="517"/>
      <c r="C108" s="141"/>
      <c r="D108" s="141"/>
      <c r="E108" s="141"/>
      <c r="F108" s="141"/>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41"/>
      <c r="AK108" s="141"/>
      <c r="AL108" s="142"/>
      <c r="AM108" s="104"/>
    </row>
    <row r="109" spans="1:39" ht="14.45" customHeight="1" x14ac:dyDescent="0.2">
      <c r="A109" s="155" t="s">
        <v>347</v>
      </c>
      <c r="B109" s="254" t="s">
        <v>348</v>
      </c>
      <c r="C109" s="161"/>
      <c r="D109" s="124"/>
      <c r="E109" s="124"/>
      <c r="F109" s="124"/>
      <c r="G109" s="124"/>
      <c r="H109" s="111"/>
      <c r="I109" s="124"/>
      <c r="J109" s="124"/>
      <c r="K109" s="111"/>
      <c r="L109" s="111"/>
      <c r="M109" s="111"/>
      <c r="N109" s="111"/>
      <c r="O109" s="111"/>
      <c r="P109" s="111"/>
      <c r="Q109" s="111"/>
      <c r="R109" s="111"/>
      <c r="S109" s="111"/>
      <c r="T109" s="111"/>
      <c r="U109" s="111"/>
      <c r="V109" s="124"/>
      <c r="W109" s="124"/>
      <c r="X109" s="124"/>
      <c r="Y109" s="124"/>
      <c r="Z109" s="124"/>
      <c r="AA109" s="124"/>
      <c r="AB109" s="124"/>
      <c r="AC109" s="124"/>
      <c r="AD109" s="124"/>
      <c r="AE109" s="111"/>
      <c r="AF109" s="111"/>
      <c r="AG109" s="111"/>
      <c r="AH109" s="398"/>
      <c r="AI109" s="111"/>
      <c r="AJ109" s="124"/>
      <c r="AK109" s="124"/>
      <c r="AL109" s="113">
        <f t="shared" ref="AL109:AL127" si="17">SUM(C109:AK109)</f>
        <v>0</v>
      </c>
      <c r="AM109" s="104"/>
    </row>
    <row r="110" spans="1:39" ht="14.45" customHeight="1" x14ac:dyDescent="0.2">
      <c r="A110" s="155" t="s">
        <v>349</v>
      </c>
      <c r="B110" s="254" t="s">
        <v>350</v>
      </c>
      <c r="C110" s="161"/>
      <c r="D110" s="124">
        <v>6</v>
      </c>
      <c r="E110" s="124">
        <v>16269</v>
      </c>
      <c r="F110" s="124">
        <v>224</v>
      </c>
      <c r="G110" s="124">
        <v>-2</v>
      </c>
      <c r="H110" s="111"/>
      <c r="I110" s="124"/>
      <c r="J110" s="124">
        <v>263</v>
      </c>
      <c r="K110" s="111"/>
      <c r="L110" s="111"/>
      <c r="M110" s="111">
        <v>23</v>
      </c>
      <c r="N110" s="111">
        <v>-33</v>
      </c>
      <c r="O110" s="111"/>
      <c r="P110" s="111"/>
      <c r="Q110" s="111"/>
      <c r="R110" s="111"/>
      <c r="S110" s="111"/>
      <c r="T110" s="111">
        <v>1487</v>
      </c>
      <c r="U110" s="111"/>
      <c r="V110" s="124"/>
      <c r="W110" s="124">
        <v>-9</v>
      </c>
      <c r="X110" s="124"/>
      <c r="Y110" s="124"/>
      <c r="Z110" s="124"/>
      <c r="AA110" s="124">
        <v>33</v>
      </c>
      <c r="AB110" s="124"/>
      <c r="AC110" s="124"/>
      <c r="AD110" s="124"/>
      <c r="AE110" s="111"/>
      <c r="AF110" s="111"/>
      <c r="AG110" s="111"/>
      <c r="AH110" s="398"/>
      <c r="AI110" s="111"/>
      <c r="AJ110" s="124"/>
      <c r="AK110" s="124">
        <v>400</v>
      </c>
      <c r="AL110" s="113">
        <f t="shared" si="17"/>
        <v>18661</v>
      </c>
      <c r="AM110" s="104"/>
    </row>
    <row r="111" spans="1:39" ht="14.45" customHeight="1" x14ac:dyDescent="0.2">
      <c r="A111" s="155" t="s">
        <v>351</v>
      </c>
      <c r="B111" s="254" t="s">
        <v>352</v>
      </c>
      <c r="C111" s="161"/>
      <c r="D111" s="124"/>
      <c r="E111" s="124"/>
      <c r="F111" s="124">
        <v>-2</v>
      </c>
      <c r="G111" s="124"/>
      <c r="H111" s="111"/>
      <c r="I111" s="124"/>
      <c r="J111" s="124"/>
      <c r="K111" s="111"/>
      <c r="L111" s="111"/>
      <c r="M111" s="111"/>
      <c r="N111" s="111"/>
      <c r="O111" s="111"/>
      <c r="P111" s="111"/>
      <c r="Q111" s="111"/>
      <c r="R111" s="111"/>
      <c r="S111" s="111"/>
      <c r="T111" s="111"/>
      <c r="U111" s="111"/>
      <c r="V111" s="124"/>
      <c r="W111" s="124"/>
      <c r="X111" s="124"/>
      <c r="Y111" s="124"/>
      <c r="Z111" s="124"/>
      <c r="AA111" s="124"/>
      <c r="AB111" s="124"/>
      <c r="AC111" s="124"/>
      <c r="AD111" s="124"/>
      <c r="AE111" s="111"/>
      <c r="AF111" s="111"/>
      <c r="AG111" s="111"/>
      <c r="AH111" s="398"/>
      <c r="AI111" s="111"/>
      <c r="AJ111" s="124"/>
      <c r="AK111" s="124">
        <v>-320</v>
      </c>
      <c r="AL111" s="113">
        <f t="shared" si="17"/>
        <v>-322</v>
      </c>
      <c r="AM111" s="104"/>
    </row>
    <row r="112" spans="1:39" ht="14.45" customHeight="1" x14ac:dyDescent="0.2">
      <c r="A112" s="155" t="s">
        <v>353</v>
      </c>
      <c r="B112" s="254" t="s">
        <v>354</v>
      </c>
      <c r="C112" s="161"/>
      <c r="D112" s="124"/>
      <c r="E112" s="124"/>
      <c r="F112" s="124"/>
      <c r="G112" s="124"/>
      <c r="H112" s="111"/>
      <c r="I112" s="124"/>
      <c r="J112" s="124"/>
      <c r="K112" s="111"/>
      <c r="L112" s="111"/>
      <c r="M112" s="111"/>
      <c r="N112" s="111"/>
      <c r="O112" s="111"/>
      <c r="P112" s="111"/>
      <c r="Q112" s="111"/>
      <c r="R112" s="111"/>
      <c r="S112" s="111"/>
      <c r="T112" s="111"/>
      <c r="U112" s="111"/>
      <c r="V112" s="124"/>
      <c r="W112" s="124"/>
      <c r="X112" s="124"/>
      <c r="Y112" s="124"/>
      <c r="Z112" s="124"/>
      <c r="AA112" s="124"/>
      <c r="AB112" s="124"/>
      <c r="AC112" s="124"/>
      <c r="AD112" s="124"/>
      <c r="AE112" s="111"/>
      <c r="AF112" s="115"/>
      <c r="AG112" s="111"/>
      <c r="AH112" s="398"/>
      <c r="AI112" s="111"/>
      <c r="AJ112" s="124"/>
      <c r="AK112" s="124"/>
      <c r="AL112" s="113">
        <f t="shared" si="17"/>
        <v>0</v>
      </c>
      <c r="AM112" s="104"/>
    </row>
    <row r="113" spans="1:39" ht="14.45" customHeight="1" x14ac:dyDescent="0.2">
      <c r="A113" s="155" t="s">
        <v>355</v>
      </c>
      <c r="B113" s="254" t="s">
        <v>356</v>
      </c>
      <c r="C113" s="161"/>
      <c r="D113" s="111"/>
      <c r="E113" s="111"/>
      <c r="F113" s="129"/>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25"/>
      <c r="AF113" s="124">
        <v>1925</v>
      </c>
      <c r="AG113" s="121"/>
      <c r="AH113" s="398"/>
      <c r="AI113" s="111"/>
      <c r="AJ113" s="125"/>
      <c r="AK113" s="124"/>
      <c r="AL113" s="113">
        <f t="shared" si="17"/>
        <v>1925</v>
      </c>
      <c r="AM113" s="104"/>
    </row>
    <row r="114" spans="1:39" ht="14.45" customHeight="1" x14ac:dyDescent="0.2">
      <c r="A114" s="162" t="s">
        <v>357</v>
      </c>
      <c r="B114" s="254" t="s">
        <v>358</v>
      </c>
      <c r="C114" s="16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25"/>
      <c r="AF114" s="124"/>
      <c r="AG114" s="121"/>
      <c r="AH114" s="398"/>
      <c r="AI114" s="111"/>
      <c r="AJ114" s="125"/>
      <c r="AK114" s="124"/>
      <c r="AL114" s="113">
        <f t="shared" si="17"/>
        <v>0</v>
      </c>
      <c r="AM114" s="104"/>
    </row>
    <row r="115" spans="1:39" ht="14.45" customHeight="1" x14ac:dyDescent="0.2">
      <c r="A115" s="162" t="s">
        <v>359</v>
      </c>
      <c r="B115" s="254" t="s">
        <v>360</v>
      </c>
      <c r="C115" s="16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25"/>
      <c r="AF115" s="124"/>
      <c r="AG115" s="121"/>
      <c r="AH115" s="398"/>
      <c r="AI115" s="111"/>
      <c r="AJ115" s="125"/>
      <c r="AK115" s="124"/>
      <c r="AL115" s="113">
        <f t="shared" si="17"/>
        <v>0</v>
      </c>
      <c r="AM115" s="104"/>
    </row>
    <row r="116" spans="1:39" ht="14.45" customHeight="1" x14ac:dyDescent="0.2">
      <c r="A116" s="162" t="s">
        <v>361</v>
      </c>
      <c r="B116" s="254" t="s">
        <v>362</v>
      </c>
      <c r="C116" s="16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25"/>
      <c r="AF116" s="124">
        <v>186513</v>
      </c>
      <c r="AG116" s="121"/>
      <c r="AH116" s="399"/>
      <c r="AI116" s="111"/>
      <c r="AJ116" s="125"/>
      <c r="AK116" s="124"/>
      <c r="AL116" s="113">
        <f t="shared" si="17"/>
        <v>186513</v>
      </c>
      <c r="AM116" s="104"/>
    </row>
    <row r="117" spans="1:39" ht="14.45" customHeight="1" x14ac:dyDescent="0.2">
      <c r="A117" s="162" t="s">
        <v>363</v>
      </c>
      <c r="B117" s="254" t="s">
        <v>364</v>
      </c>
      <c r="C117" s="16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25"/>
      <c r="AF117" s="124">
        <v>-39765</v>
      </c>
      <c r="AG117" s="121"/>
      <c r="AH117" s="398"/>
      <c r="AI117" s="111"/>
      <c r="AJ117" s="125"/>
      <c r="AK117" s="124"/>
      <c r="AL117" s="113">
        <f t="shared" si="17"/>
        <v>-39765</v>
      </c>
      <c r="AM117" s="104"/>
    </row>
    <row r="118" spans="1:39" ht="14.45" customHeight="1" x14ac:dyDescent="0.2">
      <c r="A118" s="155" t="s">
        <v>365</v>
      </c>
      <c r="B118" s="254" t="s">
        <v>366</v>
      </c>
      <c r="C118" s="16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25"/>
      <c r="AF118" s="124">
        <v>2061</v>
      </c>
      <c r="AG118" s="121"/>
      <c r="AH118" s="398"/>
      <c r="AI118" s="111"/>
      <c r="AJ118" s="125"/>
      <c r="AK118" s="124"/>
      <c r="AL118" s="113">
        <f t="shared" si="17"/>
        <v>2061</v>
      </c>
      <c r="AM118" s="104"/>
    </row>
    <row r="119" spans="1:39" ht="14.45" customHeight="1" x14ac:dyDescent="0.2">
      <c r="A119" s="162" t="s">
        <v>367</v>
      </c>
      <c r="B119" s="254" t="s">
        <v>368</v>
      </c>
      <c r="C119" s="16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25"/>
      <c r="AF119" s="124"/>
      <c r="AG119" s="121"/>
      <c r="AH119" s="111"/>
      <c r="AI119" s="111"/>
      <c r="AJ119" s="125"/>
      <c r="AK119" s="124"/>
      <c r="AL119" s="113">
        <f t="shared" si="17"/>
        <v>0</v>
      </c>
      <c r="AM119" s="104"/>
    </row>
    <row r="120" spans="1:39" ht="14.45" customHeight="1" x14ac:dyDescent="0.2">
      <c r="A120" s="162" t="s">
        <v>369</v>
      </c>
      <c r="B120" s="254" t="s">
        <v>370</v>
      </c>
      <c r="C120" s="16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25"/>
      <c r="AF120" s="124"/>
      <c r="AG120" s="121"/>
      <c r="AH120" s="111"/>
      <c r="AI120" s="111"/>
      <c r="AJ120" s="125"/>
      <c r="AK120" s="124"/>
      <c r="AL120" s="113">
        <f t="shared" si="17"/>
        <v>0</v>
      </c>
      <c r="AM120" s="104"/>
    </row>
    <row r="121" spans="1:39" ht="14.45" customHeight="1" x14ac:dyDescent="0.2">
      <c r="A121" s="162" t="s">
        <v>371</v>
      </c>
      <c r="B121" s="254" t="s">
        <v>372</v>
      </c>
      <c r="C121" s="16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25"/>
      <c r="AF121" s="124"/>
      <c r="AG121" s="121"/>
      <c r="AH121" s="111"/>
      <c r="AI121" s="111"/>
      <c r="AJ121" s="125"/>
      <c r="AK121" s="124"/>
      <c r="AL121" s="113">
        <f t="shared" si="17"/>
        <v>0</v>
      </c>
      <c r="AM121" s="104"/>
    </row>
    <row r="122" spans="1:39" ht="14.45" customHeight="1" x14ac:dyDescent="0.2">
      <c r="A122" s="155" t="s">
        <v>373</v>
      </c>
      <c r="B122" s="254" t="s">
        <v>374</v>
      </c>
      <c r="C122" s="16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25"/>
      <c r="AF122" s="124">
        <v>5</v>
      </c>
      <c r="AG122" s="121"/>
      <c r="AH122" s="111"/>
      <c r="AI122" s="111"/>
      <c r="AJ122" s="125"/>
      <c r="AK122" s="124"/>
      <c r="AL122" s="113">
        <f t="shared" si="17"/>
        <v>5</v>
      </c>
      <c r="AM122" s="104"/>
    </row>
    <row r="123" spans="1:39" ht="14.45" customHeight="1" x14ac:dyDescent="0.2">
      <c r="A123" s="164" t="s">
        <v>375</v>
      </c>
      <c r="B123" s="254" t="s">
        <v>376</v>
      </c>
      <c r="C123" s="16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25"/>
      <c r="AF123" s="124"/>
      <c r="AG123" s="121"/>
      <c r="AH123" s="111"/>
      <c r="AI123" s="111"/>
      <c r="AJ123" s="125"/>
      <c r="AK123" s="124"/>
      <c r="AL123" s="113">
        <f t="shared" si="17"/>
        <v>0</v>
      </c>
      <c r="AM123" s="104"/>
    </row>
    <row r="124" spans="1:39" ht="14.45" customHeight="1" x14ac:dyDescent="0.2">
      <c r="A124" s="164" t="s">
        <v>377</v>
      </c>
      <c r="B124" s="254" t="s">
        <v>378</v>
      </c>
      <c r="C124" s="16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25"/>
      <c r="AF124" s="124">
        <v>-3698</v>
      </c>
      <c r="AG124" s="121"/>
      <c r="AH124" s="111"/>
      <c r="AI124" s="111"/>
      <c r="AJ124" s="125"/>
      <c r="AK124" s="124"/>
      <c r="AL124" s="113">
        <f t="shared" si="17"/>
        <v>-3698</v>
      </c>
      <c r="AM124" s="104"/>
    </row>
    <row r="125" spans="1:39" ht="14.45" customHeight="1" x14ac:dyDescent="0.2">
      <c r="A125" s="164" t="s">
        <v>379</v>
      </c>
      <c r="B125" s="254" t="s">
        <v>380</v>
      </c>
      <c r="C125" s="16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25"/>
      <c r="AF125" s="124">
        <v>1835</v>
      </c>
      <c r="AG125" s="121"/>
      <c r="AH125" s="111"/>
      <c r="AI125" s="111"/>
      <c r="AJ125" s="125"/>
      <c r="AK125" s="124"/>
      <c r="AL125" s="113">
        <f t="shared" si="17"/>
        <v>1835</v>
      </c>
      <c r="AM125" s="104"/>
    </row>
    <row r="126" spans="1:39" ht="14.45" customHeight="1" x14ac:dyDescent="0.2">
      <c r="A126" s="164" t="s">
        <v>381</v>
      </c>
      <c r="B126" s="254" t="s">
        <v>382</v>
      </c>
      <c r="C126" s="161"/>
      <c r="D126" s="111"/>
      <c r="E126" s="111"/>
      <c r="F126" s="115"/>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25"/>
      <c r="AF126" s="124">
        <v>-36998</v>
      </c>
      <c r="AG126" s="121"/>
      <c r="AH126" s="111"/>
      <c r="AI126" s="111"/>
      <c r="AJ126" s="125"/>
      <c r="AK126" s="124"/>
      <c r="AL126" s="113">
        <f>SUM(C126:AK126)</f>
        <v>-36998</v>
      </c>
      <c r="AM126" s="104"/>
    </row>
    <row r="127" spans="1:39" ht="15.75" x14ac:dyDescent="0.2">
      <c r="A127" s="165" t="s">
        <v>383</v>
      </c>
      <c r="B127" s="166"/>
      <c r="C127" s="161">
        <f>SUM(C109:C126)</f>
        <v>0</v>
      </c>
      <c r="D127" s="124">
        <f t="shared" ref="D127:AK127" si="18">SUM(D109:D126)</f>
        <v>6</v>
      </c>
      <c r="E127" s="124">
        <f t="shared" si="18"/>
        <v>16269</v>
      </c>
      <c r="F127" s="124">
        <f t="shared" si="18"/>
        <v>222</v>
      </c>
      <c r="G127" s="124">
        <f t="shared" si="18"/>
        <v>-2</v>
      </c>
      <c r="H127" s="111">
        <f t="shared" si="18"/>
        <v>0</v>
      </c>
      <c r="I127" s="124">
        <f t="shared" si="18"/>
        <v>0</v>
      </c>
      <c r="J127" s="124">
        <f t="shared" si="18"/>
        <v>263</v>
      </c>
      <c r="K127" s="111">
        <f t="shared" si="18"/>
        <v>0</v>
      </c>
      <c r="L127" s="111">
        <f t="shared" si="18"/>
        <v>0</v>
      </c>
      <c r="M127" s="358">
        <f t="shared" si="18"/>
        <v>23</v>
      </c>
      <c r="N127" s="358">
        <f t="shared" si="18"/>
        <v>-33</v>
      </c>
      <c r="O127" s="358">
        <f t="shared" si="18"/>
        <v>0</v>
      </c>
      <c r="P127" s="358">
        <f t="shared" si="18"/>
        <v>0</v>
      </c>
      <c r="Q127" s="358">
        <f t="shared" si="18"/>
        <v>0</v>
      </c>
      <c r="R127" s="358">
        <f t="shared" si="18"/>
        <v>0</v>
      </c>
      <c r="S127" s="358">
        <f t="shared" si="18"/>
        <v>0</v>
      </c>
      <c r="T127" s="358">
        <f t="shared" si="18"/>
        <v>1487</v>
      </c>
      <c r="U127" s="358">
        <f t="shared" si="18"/>
        <v>0</v>
      </c>
      <c r="V127" s="124">
        <f t="shared" si="18"/>
        <v>0</v>
      </c>
      <c r="W127" s="124">
        <f t="shared" si="18"/>
        <v>-9</v>
      </c>
      <c r="X127" s="124">
        <f t="shared" si="18"/>
        <v>0</v>
      </c>
      <c r="Y127" s="124">
        <f t="shared" si="18"/>
        <v>0</v>
      </c>
      <c r="Z127" s="124">
        <f t="shared" si="18"/>
        <v>0</v>
      </c>
      <c r="AA127" s="124">
        <f t="shared" si="18"/>
        <v>33</v>
      </c>
      <c r="AB127" s="124">
        <f t="shared" si="18"/>
        <v>0</v>
      </c>
      <c r="AC127" s="124">
        <f t="shared" si="18"/>
        <v>0</v>
      </c>
      <c r="AD127" s="124">
        <f t="shared" si="18"/>
        <v>0</v>
      </c>
      <c r="AE127" s="111">
        <f t="shared" si="18"/>
        <v>0</v>
      </c>
      <c r="AF127" s="131">
        <f t="shared" si="18"/>
        <v>111878</v>
      </c>
      <c r="AG127" s="134">
        <f t="shared" si="18"/>
        <v>0</v>
      </c>
      <c r="AH127" s="400">
        <f t="shared" si="18"/>
        <v>0</v>
      </c>
      <c r="AI127" s="163">
        <f t="shared" si="18"/>
        <v>0</v>
      </c>
      <c r="AJ127" s="131">
        <f t="shared" si="18"/>
        <v>0</v>
      </c>
      <c r="AK127" s="131">
        <f t="shared" si="18"/>
        <v>80</v>
      </c>
      <c r="AL127" s="113">
        <f t="shared" si="17"/>
        <v>130217</v>
      </c>
      <c r="AM127" s="136"/>
    </row>
    <row r="128" spans="1:39" ht="8.25" customHeight="1" x14ac:dyDescent="0.2">
      <c r="A128" s="137"/>
      <c r="B128" s="138"/>
      <c r="C128" s="140"/>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09"/>
      <c r="AM128" s="104"/>
    </row>
    <row r="129" spans="1:39" ht="15" x14ac:dyDescent="0.25">
      <c r="A129" s="518" t="s">
        <v>384</v>
      </c>
      <c r="B129" s="519"/>
      <c r="C129" s="106"/>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40"/>
      <c r="AH129" s="141"/>
      <c r="AI129" s="107"/>
      <c r="AJ129" s="141"/>
      <c r="AK129" s="141"/>
      <c r="AL129" s="142"/>
      <c r="AM129" s="104"/>
    </row>
    <row r="130" spans="1:39" ht="14.45" customHeight="1" x14ac:dyDescent="0.2">
      <c r="A130" s="155" t="s">
        <v>385</v>
      </c>
      <c r="B130" s="254" t="s">
        <v>386</v>
      </c>
      <c r="C130" s="16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25"/>
      <c r="AG130" s="124">
        <v>327681</v>
      </c>
      <c r="AH130" s="121"/>
      <c r="AI130" s="111"/>
      <c r="AJ130" s="125"/>
      <c r="AK130" s="124"/>
      <c r="AL130" s="113">
        <f t="shared" ref="AL130:AL145" si="19">SUM(C130:AK130)</f>
        <v>327681</v>
      </c>
      <c r="AM130" s="104"/>
    </row>
    <row r="131" spans="1:39" ht="14.45" customHeight="1" x14ac:dyDescent="0.2">
      <c r="A131" s="155" t="s">
        <v>387</v>
      </c>
      <c r="B131" s="254" t="s">
        <v>388</v>
      </c>
      <c r="C131" s="16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25"/>
      <c r="AG131" s="124">
        <v>975775</v>
      </c>
      <c r="AH131" s="121"/>
      <c r="AI131" s="111"/>
      <c r="AJ131" s="125"/>
      <c r="AK131" s="124"/>
      <c r="AL131" s="113">
        <f t="shared" si="19"/>
        <v>975775</v>
      </c>
      <c r="AM131" s="104"/>
    </row>
    <row r="132" spans="1:39" ht="14.45" customHeight="1" x14ac:dyDescent="0.2">
      <c r="A132" s="155" t="s">
        <v>389</v>
      </c>
      <c r="B132" s="254" t="s">
        <v>390</v>
      </c>
      <c r="C132" s="16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25"/>
      <c r="AG132" s="124"/>
      <c r="AH132" s="114"/>
      <c r="AI132" s="111"/>
      <c r="AJ132" s="125"/>
      <c r="AK132" s="124"/>
      <c r="AL132" s="113">
        <f t="shared" si="19"/>
        <v>0</v>
      </c>
      <c r="AM132" s="104"/>
    </row>
    <row r="133" spans="1:39" ht="14.45" customHeight="1" x14ac:dyDescent="0.2">
      <c r="A133" s="155" t="s">
        <v>391</v>
      </c>
      <c r="B133" s="254" t="s">
        <v>392</v>
      </c>
      <c r="C133" s="122">
        <v>442</v>
      </c>
      <c r="D133" s="122"/>
      <c r="E133" s="122"/>
      <c r="F133" s="122">
        <v>79</v>
      </c>
      <c r="G133" s="122"/>
      <c r="H133" s="122"/>
      <c r="I133" s="122"/>
      <c r="J133" s="122">
        <v>2321</v>
      </c>
      <c r="K133" s="122"/>
      <c r="L133" s="122"/>
      <c r="M133" s="122"/>
      <c r="N133" s="122"/>
      <c r="O133" s="122"/>
      <c r="P133" s="124"/>
      <c r="Q133" s="124"/>
      <c r="R133" s="124"/>
      <c r="S133" s="124"/>
      <c r="T133" s="124"/>
      <c r="U133" s="124"/>
      <c r="V133" s="124"/>
      <c r="W133" s="124"/>
      <c r="X133" s="124"/>
      <c r="Y133" s="124"/>
      <c r="Z133" s="124"/>
      <c r="AA133" s="124"/>
      <c r="AB133" s="124"/>
      <c r="AC133" s="124"/>
      <c r="AD133" s="124"/>
      <c r="AE133" s="121"/>
      <c r="AF133" s="115"/>
      <c r="AG133" s="129"/>
      <c r="AH133" s="124">
        <v>1177</v>
      </c>
      <c r="AI133" s="121"/>
      <c r="AJ133" s="125"/>
      <c r="AK133" s="124"/>
      <c r="AL133" s="113">
        <f t="shared" si="19"/>
        <v>4019</v>
      </c>
      <c r="AM133" s="104"/>
    </row>
    <row r="134" spans="1:39" ht="14.45" customHeight="1" x14ac:dyDescent="0.2">
      <c r="A134" s="155" t="s">
        <v>393</v>
      </c>
      <c r="B134" s="254" t="s">
        <v>394</v>
      </c>
      <c r="C134" s="160"/>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29"/>
      <c r="AE134" s="125"/>
      <c r="AF134" s="124"/>
      <c r="AG134" s="121"/>
      <c r="AH134" s="111"/>
      <c r="AI134" s="111"/>
      <c r="AJ134" s="125"/>
      <c r="AK134" s="124"/>
      <c r="AL134" s="113">
        <f t="shared" si="19"/>
        <v>0</v>
      </c>
      <c r="AM134" s="104"/>
    </row>
    <row r="135" spans="1:39" ht="14.45" customHeight="1" x14ac:dyDescent="0.2">
      <c r="A135" s="155" t="s">
        <v>395</v>
      </c>
      <c r="B135" s="254" t="s">
        <v>396</v>
      </c>
      <c r="C135" s="16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25"/>
      <c r="AF135" s="124"/>
      <c r="AG135" s="121"/>
      <c r="AH135" s="111"/>
      <c r="AI135" s="111"/>
      <c r="AJ135" s="125"/>
      <c r="AK135" s="124"/>
      <c r="AL135" s="113">
        <f t="shared" si="19"/>
        <v>0</v>
      </c>
      <c r="AM135" s="104"/>
    </row>
    <row r="136" spans="1:39" ht="14.45" customHeight="1" x14ac:dyDescent="0.2">
      <c r="A136" s="155" t="s">
        <v>397</v>
      </c>
      <c r="B136" s="254" t="s">
        <v>398</v>
      </c>
      <c r="C136" s="16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25"/>
      <c r="AF136" s="124"/>
      <c r="AG136" s="121"/>
      <c r="AH136" s="111"/>
      <c r="AI136" s="111"/>
      <c r="AJ136" s="125"/>
      <c r="AK136" s="124"/>
      <c r="AL136" s="113">
        <f t="shared" si="19"/>
        <v>0</v>
      </c>
      <c r="AM136" s="104"/>
    </row>
    <row r="137" spans="1:39" ht="14.45" customHeight="1" x14ac:dyDescent="0.2">
      <c r="A137" s="155" t="s">
        <v>399</v>
      </c>
      <c r="B137" s="254" t="s">
        <v>400</v>
      </c>
      <c r="C137" s="16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25"/>
      <c r="AF137" s="124"/>
      <c r="AG137" s="121"/>
      <c r="AH137" s="111"/>
      <c r="AI137" s="111"/>
      <c r="AJ137" s="125"/>
      <c r="AK137" s="124"/>
      <c r="AL137" s="113">
        <f t="shared" si="19"/>
        <v>0</v>
      </c>
      <c r="AM137" s="104"/>
    </row>
    <row r="138" spans="1:39" ht="14.45" customHeight="1" x14ac:dyDescent="0.2">
      <c r="A138" s="162" t="s">
        <v>401</v>
      </c>
      <c r="B138" s="254" t="s">
        <v>402</v>
      </c>
      <c r="C138" s="16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25"/>
      <c r="AF138" s="124"/>
      <c r="AG138" s="121"/>
      <c r="AH138" s="111"/>
      <c r="AI138" s="111"/>
      <c r="AJ138" s="125"/>
      <c r="AK138" s="124"/>
      <c r="AL138" s="113">
        <f t="shared" si="19"/>
        <v>0</v>
      </c>
      <c r="AM138" s="104"/>
    </row>
    <row r="139" spans="1:39" ht="14.45" customHeight="1" x14ac:dyDescent="0.2">
      <c r="A139" s="162" t="s">
        <v>403</v>
      </c>
      <c r="B139" s="254" t="s">
        <v>404</v>
      </c>
      <c r="C139" s="16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25"/>
      <c r="AF139" s="124"/>
      <c r="AG139" s="121"/>
      <c r="AH139" s="111"/>
      <c r="AI139" s="111"/>
      <c r="AJ139" s="125"/>
      <c r="AK139" s="124"/>
      <c r="AL139" s="113">
        <f t="shared" si="19"/>
        <v>0</v>
      </c>
      <c r="AM139" s="104"/>
    </row>
    <row r="140" spans="1:39" ht="14.45" customHeight="1" x14ac:dyDescent="0.2">
      <c r="A140" s="155" t="s">
        <v>405</v>
      </c>
      <c r="B140" s="254" t="s">
        <v>406</v>
      </c>
      <c r="C140" s="16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25"/>
      <c r="AF140" s="124"/>
      <c r="AG140" s="121"/>
      <c r="AH140" s="111"/>
      <c r="AI140" s="111"/>
      <c r="AJ140" s="125"/>
      <c r="AK140" s="124"/>
      <c r="AL140" s="113">
        <f t="shared" si="19"/>
        <v>0</v>
      </c>
      <c r="AM140" s="104"/>
    </row>
    <row r="141" spans="1:39" ht="14.45" customHeight="1" x14ac:dyDescent="0.2">
      <c r="A141" s="155" t="s">
        <v>407</v>
      </c>
      <c r="B141" s="254" t="s">
        <v>408</v>
      </c>
      <c r="C141" s="16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25"/>
      <c r="AF141" s="124"/>
      <c r="AG141" s="121"/>
      <c r="AH141" s="111"/>
      <c r="AI141" s="111"/>
      <c r="AJ141" s="125"/>
      <c r="AK141" s="124"/>
      <c r="AL141" s="113">
        <f t="shared" si="19"/>
        <v>0</v>
      </c>
      <c r="AM141" s="104"/>
    </row>
    <row r="142" spans="1:39" ht="14.45" customHeight="1" x14ac:dyDescent="0.2">
      <c r="A142" s="155" t="s">
        <v>409</v>
      </c>
      <c r="B142" s="254" t="s">
        <v>410</v>
      </c>
      <c r="C142" s="16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25"/>
      <c r="AF142" s="124"/>
      <c r="AG142" s="121"/>
      <c r="AH142" s="111"/>
      <c r="AI142" s="111"/>
      <c r="AJ142" s="125"/>
      <c r="AK142" s="124"/>
      <c r="AL142" s="113">
        <f t="shared" si="19"/>
        <v>0</v>
      </c>
      <c r="AM142" s="104"/>
    </row>
    <row r="143" spans="1:39" ht="14.45" customHeight="1" x14ac:dyDescent="0.2">
      <c r="A143" s="164" t="s">
        <v>411</v>
      </c>
      <c r="B143" s="254" t="s">
        <v>412</v>
      </c>
      <c r="C143" s="16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25"/>
      <c r="AF143" s="124"/>
      <c r="AG143" s="121"/>
      <c r="AH143" s="111"/>
      <c r="AI143" s="111"/>
      <c r="AJ143" s="125"/>
      <c r="AK143" s="124"/>
      <c r="AL143" s="113">
        <f t="shared" si="19"/>
        <v>0</v>
      </c>
      <c r="AM143" s="104"/>
    </row>
    <row r="144" spans="1:39" ht="14.45" customHeight="1" x14ac:dyDescent="0.2">
      <c r="A144" s="164" t="s">
        <v>666</v>
      </c>
      <c r="B144" s="389" t="s">
        <v>688</v>
      </c>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25"/>
      <c r="AF144" s="124"/>
      <c r="AG144" s="114"/>
      <c r="AH144" s="111"/>
      <c r="AI144" s="111"/>
      <c r="AJ144" s="125"/>
      <c r="AK144" s="124"/>
      <c r="AL144" s="113">
        <f t="shared" si="19"/>
        <v>0</v>
      </c>
      <c r="AM144" s="104"/>
    </row>
    <row r="145" spans="1:39" ht="15.75" x14ac:dyDescent="0.2">
      <c r="A145" s="165" t="s">
        <v>413</v>
      </c>
      <c r="B145" s="166"/>
      <c r="C145" s="132">
        <f t="shared" ref="C145:D145" si="20">SUM(C130:C144)</f>
        <v>442</v>
      </c>
      <c r="D145" s="132">
        <f t="shared" si="20"/>
        <v>0</v>
      </c>
      <c r="E145" s="132">
        <f>SUM(E130:E144)</f>
        <v>0</v>
      </c>
      <c r="F145" s="132">
        <f t="shared" ref="F145:AD145" si="21">SUM(F130:F144)</f>
        <v>79</v>
      </c>
      <c r="G145" s="132">
        <f t="shared" si="21"/>
        <v>0</v>
      </c>
      <c r="H145" s="132">
        <f t="shared" si="21"/>
        <v>0</v>
      </c>
      <c r="I145" s="132">
        <f t="shared" si="21"/>
        <v>0</v>
      </c>
      <c r="J145" s="132">
        <f t="shared" si="21"/>
        <v>2321</v>
      </c>
      <c r="K145" s="132">
        <f t="shared" si="21"/>
        <v>0</v>
      </c>
      <c r="L145" s="132">
        <f t="shared" si="21"/>
        <v>0</v>
      </c>
      <c r="M145" s="132">
        <f t="shared" si="21"/>
        <v>0</v>
      </c>
      <c r="N145" s="132">
        <f t="shared" si="21"/>
        <v>0</v>
      </c>
      <c r="O145" s="132">
        <f t="shared" si="21"/>
        <v>0</v>
      </c>
      <c r="P145" s="132">
        <f t="shared" si="21"/>
        <v>0</v>
      </c>
      <c r="Q145" s="132">
        <f t="shared" si="21"/>
        <v>0</v>
      </c>
      <c r="R145" s="132">
        <f t="shared" si="21"/>
        <v>0</v>
      </c>
      <c r="S145" s="132">
        <f t="shared" si="21"/>
        <v>0</v>
      </c>
      <c r="T145" s="132">
        <f t="shared" si="21"/>
        <v>0</v>
      </c>
      <c r="U145" s="132">
        <f t="shared" si="21"/>
        <v>0</v>
      </c>
      <c r="V145" s="132">
        <f t="shared" si="21"/>
        <v>0</v>
      </c>
      <c r="W145" s="132">
        <f t="shared" si="21"/>
        <v>0</v>
      </c>
      <c r="X145" s="132">
        <f t="shared" si="21"/>
        <v>0</v>
      </c>
      <c r="Y145" s="132">
        <f t="shared" si="21"/>
        <v>0</v>
      </c>
      <c r="Z145" s="132">
        <f t="shared" si="21"/>
        <v>0</v>
      </c>
      <c r="AA145" s="132">
        <f t="shared" si="21"/>
        <v>0</v>
      </c>
      <c r="AB145" s="132">
        <f t="shared" si="21"/>
        <v>0</v>
      </c>
      <c r="AC145" s="132">
        <f t="shared" si="21"/>
        <v>0</v>
      </c>
      <c r="AD145" s="132">
        <f t="shared" si="21"/>
        <v>0</v>
      </c>
      <c r="AE145" s="133">
        <f t="shared" ref="AE145:AF145" si="22">SUM(AE130:AE144)</f>
        <v>0</v>
      </c>
      <c r="AF145" s="131">
        <f t="shared" si="22"/>
        <v>0</v>
      </c>
      <c r="AG145" s="131">
        <f>SUM(AG130:AG144)</f>
        <v>1303456</v>
      </c>
      <c r="AH145" s="131">
        <f>SUM(AH130:AH144)</f>
        <v>1177</v>
      </c>
      <c r="AI145" s="134">
        <f>SUM(AI130:AI144)</f>
        <v>0</v>
      </c>
      <c r="AJ145" s="135">
        <f>SUM(AJ130:AJ144)</f>
        <v>0</v>
      </c>
      <c r="AK145" s="131">
        <f>SUM(AK130:AK144)</f>
        <v>0</v>
      </c>
      <c r="AL145" s="113">
        <f t="shared" si="19"/>
        <v>1307475</v>
      </c>
      <c r="AM145" s="136"/>
    </row>
    <row r="146" spans="1:39" ht="8.25" customHeight="1" x14ac:dyDescent="0.2">
      <c r="A146" s="137"/>
      <c r="B146" s="138"/>
      <c r="C146" s="139"/>
      <c r="D146" s="139"/>
      <c r="E146" s="140"/>
      <c r="F146" s="140"/>
      <c r="G146" s="140"/>
      <c r="H146" s="139"/>
      <c r="I146" s="139"/>
      <c r="J146" s="139"/>
      <c r="K146" s="139"/>
      <c r="L146" s="139"/>
      <c r="M146" s="139"/>
      <c r="N146" s="139"/>
      <c r="O146" s="139"/>
      <c r="P146" s="139"/>
      <c r="Q146" s="139"/>
      <c r="R146" s="139"/>
      <c r="S146" s="139"/>
      <c r="T146" s="139"/>
      <c r="U146" s="140"/>
      <c r="V146" s="140"/>
      <c r="W146" s="139"/>
      <c r="X146" s="139"/>
      <c r="Y146" s="139"/>
      <c r="Z146" s="139"/>
      <c r="AA146" s="140"/>
      <c r="AB146" s="140"/>
      <c r="AC146" s="140"/>
      <c r="AD146" s="140"/>
      <c r="AE146" s="140"/>
      <c r="AF146" s="140"/>
      <c r="AG146" s="139"/>
      <c r="AH146" s="140"/>
      <c r="AI146" s="140"/>
      <c r="AJ146" s="140"/>
      <c r="AK146" s="139"/>
      <c r="AL146" s="109"/>
      <c r="AM146" s="104"/>
    </row>
    <row r="147" spans="1:39" ht="15" x14ac:dyDescent="0.2">
      <c r="A147" s="516" t="s">
        <v>414</v>
      </c>
      <c r="B147" s="517"/>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c r="AA147" s="141"/>
      <c r="AB147" s="141"/>
      <c r="AC147" s="141"/>
      <c r="AD147" s="141"/>
      <c r="AE147" s="141"/>
      <c r="AF147" s="141"/>
      <c r="AG147" s="141"/>
      <c r="AH147" s="141"/>
      <c r="AI147" s="141"/>
      <c r="AJ147" s="141"/>
      <c r="AK147" s="141"/>
      <c r="AL147" s="142"/>
      <c r="AM147" s="104"/>
    </row>
    <row r="148" spans="1:39" ht="14.45" customHeight="1" x14ac:dyDescent="0.2">
      <c r="A148" s="162" t="s">
        <v>415</v>
      </c>
      <c r="B148" s="254" t="s">
        <v>416</v>
      </c>
      <c r="C148" s="16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25"/>
      <c r="AF148" s="124"/>
      <c r="AG148" s="121"/>
      <c r="AH148" s="111"/>
      <c r="AI148" s="111"/>
      <c r="AJ148" s="125"/>
      <c r="AK148" s="124"/>
      <c r="AL148" s="113">
        <f>SUM(C148:AK148)</f>
        <v>0</v>
      </c>
      <c r="AM148" s="104"/>
    </row>
    <row r="149" spans="1:39" ht="14.45" customHeight="1" x14ac:dyDescent="0.2">
      <c r="A149" s="162" t="s">
        <v>417</v>
      </c>
      <c r="B149" s="254" t="s">
        <v>418</v>
      </c>
      <c r="C149" s="16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25"/>
      <c r="AF149" s="124"/>
      <c r="AG149" s="121"/>
      <c r="AH149" s="111"/>
      <c r="AI149" s="111"/>
      <c r="AJ149" s="125"/>
      <c r="AK149" s="124"/>
      <c r="AL149" s="113">
        <f t="shared" ref="AL149:AL154" si="23">SUM(C149:AK149)</f>
        <v>0</v>
      </c>
      <c r="AM149" s="104"/>
    </row>
    <row r="150" spans="1:39" ht="14.45" customHeight="1" x14ac:dyDescent="0.2">
      <c r="A150" s="155" t="s">
        <v>419</v>
      </c>
      <c r="B150" s="254" t="s">
        <v>420</v>
      </c>
      <c r="C150" s="16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25"/>
      <c r="AF150" s="124"/>
      <c r="AG150" s="121"/>
      <c r="AH150" s="111"/>
      <c r="AI150" s="111"/>
      <c r="AJ150" s="125"/>
      <c r="AK150" s="124"/>
      <c r="AL150" s="113">
        <f t="shared" si="23"/>
        <v>0</v>
      </c>
      <c r="AM150" s="104"/>
    </row>
    <row r="151" spans="1:39" ht="14.45" customHeight="1" x14ac:dyDescent="0.2">
      <c r="A151" s="155" t="s">
        <v>421</v>
      </c>
      <c r="B151" s="254" t="s">
        <v>532</v>
      </c>
      <c r="C151" s="16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25"/>
      <c r="AF151" s="124"/>
      <c r="AG151" s="121"/>
      <c r="AH151" s="111"/>
      <c r="AI151" s="111"/>
      <c r="AJ151" s="125"/>
      <c r="AK151" s="124"/>
      <c r="AL151" s="113">
        <f t="shared" si="23"/>
        <v>0</v>
      </c>
      <c r="AM151" s="104"/>
    </row>
    <row r="152" spans="1:39" ht="14.45" customHeight="1" x14ac:dyDescent="0.2">
      <c r="A152" s="164" t="s">
        <v>422</v>
      </c>
      <c r="B152" s="254" t="s">
        <v>423</v>
      </c>
      <c r="C152" s="16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25"/>
      <c r="AF152" s="124"/>
      <c r="AG152" s="121"/>
      <c r="AH152" s="111"/>
      <c r="AI152" s="111"/>
      <c r="AJ152" s="125"/>
      <c r="AK152" s="124"/>
      <c r="AL152" s="113">
        <f t="shared" si="23"/>
        <v>0</v>
      </c>
      <c r="AM152" s="104"/>
    </row>
    <row r="153" spans="1:39" ht="14.45" customHeight="1" x14ac:dyDescent="0.2">
      <c r="A153" s="164" t="s">
        <v>424</v>
      </c>
      <c r="B153" s="254" t="s">
        <v>425</v>
      </c>
      <c r="C153" s="16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25"/>
      <c r="AF153" s="124"/>
      <c r="AG153" s="121"/>
      <c r="AH153" s="111"/>
      <c r="AI153" s="111"/>
      <c r="AJ153" s="125"/>
      <c r="AK153" s="124"/>
      <c r="AL153" s="113">
        <f t="shared" si="23"/>
        <v>0</v>
      </c>
      <c r="AM153" s="104"/>
    </row>
    <row r="154" spans="1:39" ht="14.45" customHeight="1" x14ac:dyDescent="0.2">
      <c r="A154" s="164" t="s">
        <v>426</v>
      </c>
      <c r="B154" s="254" t="s">
        <v>427</v>
      </c>
      <c r="C154" s="16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25"/>
      <c r="AF154" s="124"/>
      <c r="AG154" s="121"/>
      <c r="AH154" s="111"/>
      <c r="AI154" s="111"/>
      <c r="AJ154" s="125"/>
      <c r="AK154" s="124"/>
      <c r="AL154" s="113">
        <f t="shared" si="23"/>
        <v>0</v>
      </c>
      <c r="AM154" s="104"/>
    </row>
    <row r="155" spans="1:39" ht="14.45" customHeight="1" x14ac:dyDescent="0.2">
      <c r="A155" s="164" t="s">
        <v>428</v>
      </c>
      <c r="B155" s="254" t="s">
        <v>429</v>
      </c>
      <c r="C155" s="16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25"/>
      <c r="AF155" s="124">
        <v>-418</v>
      </c>
      <c r="AG155" s="121"/>
      <c r="AH155" s="111"/>
      <c r="AI155" s="111"/>
      <c r="AJ155" s="125"/>
      <c r="AK155" s="124"/>
      <c r="AL155" s="113">
        <f>SUM(C155:AK155)</f>
        <v>-418</v>
      </c>
      <c r="AM155" s="104"/>
    </row>
    <row r="156" spans="1:39" ht="15.75" x14ac:dyDescent="0.2">
      <c r="A156" s="165" t="s">
        <v>430</v>
      </c>
      <c r="B156" s="166"/>
      <c r="C156" s="161">
        <f>SUM(C148:C155)</f>
        <v>0</v>
      </c>
      <c r="D156" s="111">
        <f t="shared" ref="D156:AK156" si="24">SUM(D148:D155)</f>
        <v>0</v>
      </c>
      <c r="E156" s="111">
        <f t="shared" si="24"/>
        <v>0</v>
      </c>
      <c r="F156" s="111">
        <f t="shared" si="24"/>
        <v>0</v>
      </c>
      <c r="G156" s="111">
        <f t="shared" si="24"/>
        <v>0</v>
      </c>
      <c r="H156" s="111">
        <f t="shared" si="24"/>
        <v>0</v>
      </c>
      <c r="I156" s="111">
        <f t="shared" si="24"/>
        <v>0</v>
      </c>
      <c r="J156" s="111">
        <f t="shared" si="24"/>
        <v>0</v>
      </c>
      <c r="K156" s="111">
        <f t="shared" si="24"/>
        <v>0</v>
      </c>
      <c r="L156" s="111">
        <f t="shared" si="24"/>
        <v>0</v>
      </c>
      <c r="M156" s="111">
        <f t="shared" si="24"/>
        <v>0</v>
      </c>
      <c r="N156" s="111">
        <f t="shared" si="24"/>
        <v>0</v>
      </c>
      <c r="O156" s="111">
        <f t="shared" si="24"/>
        <v>0</v>
      </c>
      <c r="P156" s="111">
        <f t="shared" si="24"/>
        <v>0</v>
      </c>
      <c r="Q156" s="111">
        <f t="shared" si="24"/>
        <v>0</v>
      </c>
      <c r="R156" s="111">
        <f t="shared" si="24"/>
        <v>0</v>
      </c>
      <c r="S156" s="111">
        <f t="shared" si="24"/>
        <v>0</v>
      </c>
      <c r="T156" s="111">
        <f t="shared" si="24"/>
        <v>0</v>
      </c>
      <c r="U156" s="111">
        <f t="shared" si="24"/>
        <v>0</v>
      </c>
      <c r="V156" s="111">
        <f t="shared" si="24"/>
        <v>0</v>
      </c>
      <c r="W156" s="111">
        <f t="shared" si="24"/>
        <v>0</v>
      </c>
      <c r="X156" s="111">
        <f t="shared" si="24"/>
        <v>0</v>
      </c>
      <c r="Y156" s="111">
        <f t="shared" si="24"/>
        <v>0</v>
      </c>
      <c r="Z156" s="111">
        <f t="shared" si="24"/>
        <v>0</v>
      </c>
      <c r="AA156" s="111">
        <f t="shared" si="24"/>
        <v>0</v>
      </c>
      <c r="AB156" s="111">
        <f t="shared" si="24"/>
        <v>0</v>
      </c>
      <c r="AC156" s="111">
        <f t="shared" si="24"/>
        <v>0</v>
      </c>
      <c r="AD156" s="111">
        <f t="shared" si="24"/>
        <v>0</v>
      </c>
      <c r="AE156" s="125">
        <f t="shared" si="24"/>
        <v>0</v>
      </c>
      <c r="AF156" s="124">
        <f t="shared" si="24"/>
        <v>-418</v>
      </c>
      <c r="AG156" s="121">
        <f t="shared" si="24"/>
        <v>0</v>
      </c>
      <c r="AH156" s="111">
        <f t="shared" si="24"/>
        <v>0</v>
      </c>
      <c r="AI156" s="111">
        <f t="shared" si="24"/>
        <v>0</v>
      </c>
      <c r="AJ156" s="125">
        <f t="shared" si="24"/>
        <v>0</v>
      </c>
      <c r="AK156" s="124">
        <f t="shared" si="24"/>
        <v>0</v>
      </c>
      <c r="AL156" s="113">
        <f>SUM(C156:AK156)</f>
        <v>-418</v>
      </c>
      <c r="AM156" s="136"/>
    </row>
    <row r="157" spans="1:39" ht="8.25" customHeight="1" thickBot="1" x14ac:dyDescent="0.25">
      <c r="A157" s="167"/>
      <c r="B157" s="168"/>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2"/>
      <c r="AM157" s="104"/>
    </row>
    <row r="158" spans="1:39" s="151" customFormat="1" ht="16.5" thickBot="1" x14ac:dyDescent="0.3">
      <c r="A158" s="169" t="s">
        <v>431</v>
      </c>
      <c r="B158" s="170"/>
      <c r="C158" s="148">
        <f>SUM(C106,C127,C145,C156)</f>
        <v>442</v>
      </c>
      <c r="D158" s="148">
        <f t="shared" ref="D158:AJ158" si="25">SUM(D106,D127,D145,D156)</f>
        <v>7</v>
      </c>
      <c r="E158" s="148">
        <f t="shared" si="25"/>
        <v>18793</v>
      </c>
      <c r="F158" s="148">
        <f t="shared" si="25"/>
        <v>32727</v>
      </c>
      <c r="G158" s="148">
        <f t="shared" si="25"/>
        <v>-2</v>
      </c>
      <c r="H158" s="148">
        <f t="shared" si="25"/>
        <v>0</v>
      </c>
      <c r="I158" s="148">
        <f t="shared" si="25"/>
        <v>366</v>
      </c>
      <c r="J158" s="148">
        <f t="shared" si="25"/>
        <v>13732</v>
      </c>
      <c r="K158" s="148">
        <f t="shared" si="25"/>
        <v>0</v>
      </c>
      <c r="L158" s="148">
        <f t="shared" si="25"/>
        <v>0</v>
      </c>
      <c r="M158" s="148">
        <f t="shared" si="25"/>
        <v>23</v>
      </c>
      <c r="N158" s="148">
        <f t="shared" si="25"/>
        <v>2291</v>
      </c>
      <c r="O158" s="148">
        <f t="shared" si="25"/>
        <v>0</v>
      </c>
      <c r="P158" s="148">
        <f t="shared" si="25"/>
        <v>0</v>
      </c>
      <c r="Q158" s="148">
        <f t="shared" si="25"/>
        <v>0</v>
      </c>
      <c r="R158" s="148">
        <f t="shared" si="25"/>
        <v>0</v>
      </c>
      <c r="S158" s="148">
        <f t="shared" si="25"/>
        <v>0</v>
      </c>
      <c r="T158" s="148">
        <f t="shared" si="25"/>
        <v>1514</v>
      </c>
      <c r="U158" s="148">
        <f t="shared" si="25"/>
        <v>0</v>
      </c>
      <c r="V158" s="148">
        <f t="shared" si="25"/>
        <v>365</v>
      </c>
      <c r="W158" s="148">
        <f t="shared" si="25"/>
        <v>9568</v>
      </c>
      <c r="X158" s="148">
        <f t="shared" si="25"/>
        <v>0</v>
      </c>
      <c r="Y158" s="148">
        <f t="shared" si="25"/>
        <v>0</v>
      </c>
      <c r="Z158" s="148">
        <f t="shared" si="25"/>
        <v>0</v>
      </c>
      <c r="AA158" s="148">
        <f t="shared" si="25"/>
        <v>33</v>
      </c>
      <c r="AB158" s="148">
        <f t="shared" si="25"/>
        <v>0</v>
      </c>
      <c r="AC158" s="148">
        <f t="shared" si="25"/>
        <v>0</v>
      </c>
      <c r="AD158" s="148">
        <f t="shared" si="25"/>
        <v>0</v>
      </c>
      <c r="AE158" s="171">
        <f t="shared" si="25"/>
        <v>0</v>
      </c>
      <c r="AF158" s="148">
        <f t="shared" si="25"/>
        <v>259574</v>
      </c>
      <c r="AG158" s="148">
        <f t="shared" si="25"/>
        <v>1303456</v>
      </c>
      <c r="AH158" s="148">
        <f t="shared" si="25"/>
        <v>1177</v>
      </c>
      <c r="AI158" s="171">
        <f t="shared" si="25"/>
        <v>0</v>
      </c>
      <c r="AJ158" s="172">
        <f t="shared" si="25"/>
        <v>0</v>
      </c>
      <c r="AK158" s="148">
        <f>SUM(AK106,AK127,AK145,AK156)</f>
        <v>80</v>
      </c>
      <c r="AL158" s="150">
        <f>SUM(C158:AK158)</f>
        <v>1644146</v>
      </c>
      <c r="AM158" s="104"/>
    </row>
    <row r="159" spans="1:39" s="154" customFormat="1" ht="8.25" customHeight="1" thickBot="1" x14ac:dyDescent="0.25">
      <c r="A159" s="173"/>
      <c r="B159" s="174"/>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53"/>
      <c r="AM159" s="104"/>
    </row>
    <row r="160" spans="1:39" s="151" customFormat="1" ht="16.5" thickBot="1" x14ac:dyDescent="0.3">
      <c r="A160" s="169" t="s">
        <v>432</v>
      </c>
      <c r="B160" s="170"/>
      <c r="C160" s="148">
        <f>SUM(C80,C158)</f>
        <v>100003</v>
      </c>
      <c r="D160" s="148">
        <f t="shared" ref="D160:AK160" si="26">SUM(D80,D158)</f>
        <v>876</v>
      </c>
      <c r="E160" s="148">
        <f t="shared" si="26"/>
        <v>26052</v>
      </c>
      <c r="F160" s="148">
        <f t="shared" si="26"/>
        <v>40542</v>
      </c>
      <c r="G160" s="148">
        <f t="shared" si="26"/>
        <v>43</v>
      </c>
      <c r="H160" s="148">
        <f t="shared" si="26"/>
        <v>0</v>
      </c>
      <c r="I160" s="148">
        <f t="shared" si="26"/>
        <v>9099</v>
      </c>
      <c r="J160" s="148">
        <f t="shared" si="26"/>
        <v>88928</v>
      </c>
      <c r="K160" s="148">
        <f t="shared" si="26"/>
        <v>0</v>
      </c>
      <c r="L160" s="148">
        <f t="shared" si="26"/>
        <v>92281</v>
      </c>
      <c r="M160" s="148">
        <f t="shared" si="26"/>
        <v>4413</v>
      </c>
      <c r="N160" s="148">
        <f t="shared" si="26"/>
        <v>16054</v>
      </c>
      <c r="O160" s="148">
        <f t="shared" si="26"/>
        <v>272</v>
      </c>
      <c r="P160" s="148">
        <f t="shared" si="26"/>
        <v>5253</v>
      </c>
      <c r="Q160" s="148">
        <f t="shared" si="26"/>
        <v>1335</v>
      </c>
      <c r="R160" s="148">
        <f t="shared" si="26"/>
        <v>13261</v>
      </c>
      <c r="S160" s="148">
        <f t="shared" si="26"/>
        <v>-1371</v>
      </c>
      <c r="T160" s="148">
        <f t="shared" si="26"/>
        <v>127190</v>
      </c>
      <c r="U160" s="148">
        <f t="shared" si="26"/>
        <v>0</v>
      </c>
      <c r="V160" s="148">
        <f t="shared" si="26"/>
        <v>1115</v>
      </c>
      <c r="W160" s="148">
        <f t="shared" si="26"/>
        <v>11232</v>
      </c>
      <c r="X160" s="148">
        <f t="shared" si="26"/>
        <v>0</v>
      </c>
      <c r="Y160" s="148">
        <f t="shared" si="26"/>
        <v>0</v>
      </c>
      <c r="Z160" s="148">
        <f t="shared" si="26"/>
        <v>4000</v>
      </c>
      <c r="AA160" s="148">
        <f t="shared" si="26"/>
        <v>10170</v>
      </c>
      <c r="AB160" s="148">
        <f t="shared" si="26"/>
        <v>0</v>
      </c>
      <c r="AC160" s="148">
        <f t="shared" si="26"/>
        <v>12832</v>
      </c>
      <c r="AD160" s="148">
        <f t="shared" si="26"/>
        <v>0</v>
      </c>
      <c r="AE160" s="148">
        <f t="shared" si="26"/>
        <v>376</v>
      </c>
      <c r="AF160" s="148">
        <f t="shared" si="26"/>
        <v>259574</v>
      </c>
      <c r="AG160" s="148">
        <f t="shared" si="26"/>
        <v>1627409</v>
      </c>
      <c r="AH160" s="148">
        <f t="shared" si="26"/>
        <v>7938</v>
      </c>
      <c r="AI160" s="148">
        <f t="shared" si="26"/>
        <v>19786</v>
      </c>
      <c r="AJ160" s="148">
        <f t="shared" si="26"/>
        <v>0</v>
      </c>
      <c r="AK160" s="148">
        <f t="shared" si="26"/>
        <v>4550</v>
      </c>
      <c r="AL160" s="150">
        <f>SUM(C160:AK160)</f>
        <v>2483213</v>
      </c>
      <c r="AM160" s="104"/>
    </row>
    <row r="161" spans="1:39" x14ac:dyDescent="0.2">
      <c r="A161" s="175"/>
      <c r="B161" s="175"/>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row>
    <row r="162" spans="1:39" x14ac:dyDescent="0.2">
      <c r="A162" s="175" t="s">
        <v>433</v>
      </c>
      <c r="B162" s="175"/>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36"/>
      <c r="AM162" s="104"/>
    </row>
    <row r="163" spans="1:39" x14ac:dyDescent="0.2">
      <c r="A163" s="175" t="s">
        <v>434</v>
      </c>
      <c r="B163" s="175"/>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row>
    <row r="164" spans="1:39" ht="20.25" x14ac:dyDescent="0.2">
      <c r="A164" s="176"/>
      <c r="B164" s="175"/>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row>
    <row r="165" spans="1:39" ht="15" x14ac:dyDescent="0.25">
      <c r="A165" s="151"/>
      <c r="B165" s="175"/>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row>
  </sheetData>
  <sheetProtection formatCells="0" formatColumns="0" formatRows="0"/>
  <mergeCells count="15">
    <mergeCell ref="A57:B57"/>
    <mergeCell ref="A14:B14"/>
    <mergeCell ref="A24:B24"/>
    <mergeCell ref="A31:B31"/>
    <mergeCell ref="A40:B40"/>
    <mergeCell ref="A50:B50"/>
    <mergeCell ref="A108:B108"/>
    <mergeCell ref="A129:B129"/>
    <mergeCell ref="A147:B147"/>
    <mergeCell ref="A65:B65"/>
    <mergeCell ref="A71:B71"/>
    <mergeCell ref="A78:B78"/>
    <mergeCell ref="A80:B80"/>
    <mergeCell ref="A82:B82"/>
    <mergeCell ref="A106:B106"/>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AO165"/>
  <sheetViews>
    <sheetView showGridLines="0" showZeros="0" zoomScale="70" zoomScaleNormal="70" workbookViewId="0">
      <pane xSplit="2" ySplit="2" topLeftCell="C3" activePane="bottomRight" state="frozen"/>
      <selection activeCell="U150" sqref="U150"/>
      <selection pane="topRight" activeCell="U150" sqref="U150"/>
      <selection pane="bottomLeft" activeCell="U150" sqref="U150"/>
      <selection pane="bottomRight" activeCell="AF1" sqref="AF1:AF1048576"/>
    </sheetView>
  </sheetViews>
  <sheetFormatPr defaultRowHeight="14.25" x14ac:dyDescent="0.2"/>
  <cols>
    <col min="1" max="1" width="12.42578125" style="92" customWidth="1"/>
    <col min="2" max="2" width="97.42578125" style="92" bestFit="1" customWidth="1"/>
    <col min="3" max="13" width="7" style="92" customWidth="1"/>
    <col min="14" max="14" width="10.28515625" style="92" bestFit="1" customWidth="1"/>
    <col min="15" max="31" width="7" style="92" customWidth="1"/>
    <col min="32" max="32" width="8.85546875" style="92" bestFit="1" customWidth="1"/>
    <col min="33" max="39" width="7" style="92" customWidth="1"/>
    <col min="40" max="40" width="7.7109375" style="92" customWidth="1"/>
    <col min="41" max="16384" width="9.140625" style="92"/>
  </cols>
  <sheetData>
    <row r="1" spans="1:41" ht="18" x14ac:dyDescent="0.2">
      <c r="A1" s="87" t="str">
        <f>"Verdelingsmatrix provincie "&amp;'4.Informatie'!C5&amp;" ("&amp;'4.Informatie'!C6&amp;"): "&amp;'4.Informatie'!C7&amp;" periode "&amp;'4.Informatie'!C8&amp;", baten"</f>
        <v>Verdelingsmatrix provincie Limburg (0011): 2024 periode 4, baten</v>
      </c>
      <c r="B1" s="88"/>
      <c r="C1" s="89" t="s">
        <v>435</v>
      </c>
      <c r="D1" s="89" t="s">
        <v>436</v>
      </c>
      <c r="E1" s="89" t="s">
        <v>117</v>
      </c>
      <c r="F1" s="89" t="s">
        <v>118</v>
      </c>
      <c r="G1" s="89" t="s">
        <v>119</v>
      </c>
      <c r="H1" s="89" t="s">
        <v>437</v>
      </c>
      <c r="I1" s="89" t="s">
        <v>438</v>
      </c>
      <c r="J1" s="89" t="s">
        <v>439</v>
      </c>
      <c r="K1" s="89" t="s">
        <v>440</v>
      </c>
      <c r="L1" s="89" t="s">
        <v>122</v>
      </c>
      <c r="M1" s="89" t="s">
        <v>441</v>
      </c>
      <c r="N1" s="89" t="s">
        <v>125</v>
      </c>
      <c r="O1" s="89" t="s">
        <v>126</v>
      </c>
      <c r="P1" s="89" t="s">
        <v>127</v>
      </c>
      <c r="Q1" s="89" t="s">
        <v>128</v>
      </c>
      <c r="R1" s="89" t="s">
        <v>129</v>
      </c>
      <c r="S1" s="89" t="s">
        <v>130</v>
      </c>
      <c r="T1" s="89" t="s">
        <v>131</v>
      </c>
      <c r="U1" s="89" t="s">
        <v>132</v>
      </c>
      <c r="V1" s="89" t="s">
        <v>133</v>
      </c>
      <c r="W1" s="89" t="s">
        <v>134</v>
      </c>
      <c r="X1" s="89" t="s">
        <v>135</v>
      </c>
      <c r="Y1" s="89" t="s">
        <v>136</v>
      </c>
      <c r="Z1" s="89" t="s">
        <v>137</v>
      </c>
      <c r="AA1" s="89" t="s">
        <v>138</v>
      </c>
      <c r="AB1" s="89" t="s">
        <v>139</v>
      </c>
      <c r="AC1" s="89" t="s">
        <v>140</v>
      </c>
      <c r="AD1" s="89" t="s">
        <v>141</v>
      </c>
      <c r="AE1" s="89" t="s">
        <v>142</v>
      </c>
      <c r="AF1" s="89" t="s">
        <v>143</v>
      </c>
      <c r="AG1" s="89" t="s">
        <v>264</v>
      </c>
      <c r="AH1" s="89" t="s">
        <v>144</v>
      </c>
      <c r="AI1" s="89" t="s">
        <v>145</v>
      </c>
      <c r="AJ1" s="89" t="s">
        <v>146</v>
      </c>
      <c r="AK1" s="89" t="s">
        <v>147</v>
      </c>
      <c r="AL1" s="89" t="s">
        <v>148</v>
      </c>
      <c r="AM1" s="89" t="s">
        <v>149</v>
      </c>
      <c r="AN1" s="90"/>
      <c r="AO1" s="91"/>
    </row>
    <row r="2" spans="1:41" ht="168" customHeight="1" thickBot="1" x14ac:dyDescent="0.3">
      <c r="A2" s="93" t="s">
        <v>150</v>
      </c>
      <c r="B2" s="94" t="s">
        <v>151</v>
      </c>
      <c r="C2" s="315" t="s">
        <v>442</v>
      </c>
      <c r="D2" s="95" t="s">
        <v>443</v>
      </c>
      <c r="E2" s="95" t="s">
        <v>154</v>
      </c>
      <c r="F2" s="95" t="s">
        <v>155</v>
      </c>
      <c r="G2" s="95" t="s">
        <v>156</v>
      </c>
      <c r="H2" s="95" t="s">
        <v>444</v>
      </c>
      <c r="I2" s="95" t="s">
        <v>445</v>
      </c>
      <c r="J2" s="95" t="s">
        <v>446</v>
      </c>
      <c r="K2" s="95" t="s">
        <v>447</v>
      </c>
      <c r="L2" s="95" t="s">
        <v>159</v>
      </c>
      <c r="M2" s="95" t="s">
        <v>448</v>
      </c>
      <c r="N2" s="95" t="s">
        <v>162</v>
      </c>
      <c r="O2" s="95" t="s">
        <v>163</v>
      </c>
      <c r="P2" s="95" t="s">
        <v>164</v>
      </c>
      <c r="Q2" s="95" t="s">
        <v>165</v>
      </c>
      <c r="R2" s="95" t="s">
        <v>166</v>
      </c>
      <c r="S2" s="95" t="s">
        <v>167</v>
      </c>
      <c r="T2" s="95" t="s">
        <v>168</v>
      </c>
      <c r="U2" s="95" t="s">
        <v>169</v>
      </c>
      <c r="V2" s="95" t="s">
        <v>170</v>
      </c>
      <c r="W2" s="95" t="s">
        <v>171</v>
      </c>
      <c r="X2" s="95" t="s">
        <v>172</v>
      </c>
      <c r="Y2" s="95" t="s">
        <v>173</v>
      </c>
      <c r="Z2" s="95" t="s">
        <v>174</v>
      </c>
      <c r="AA2" s="95" t="s">
        <v>175</v>
      </c>
      <c r="AB2" s="95" t="s">
        <v>176</v>
      </c>
      <c r="AC2" s="95" t="s">
        <v>177</v>
      </c>
      <c r="AD2" s="96" t="s">
        <v>178</v>
      </c>
      <c r="AE2" s="95" t="s">
        <v>179</v>
      </c>
      <c r="AF2" s="95" t="s">
        <v>180</v>
      </c>
      <c r="AG2" s="95" t="s">
        <v>449</v>
      </c>
      <c r="AH2" s="96" t="s">
        <v>181</v>
      </c>
      <c r="AI2" s="95" t="s">
        <v>182</v>
      </c>
      <c r="AJ2" s="95" t="s">
        <v>183</v>
      </c>
      <c r="AK2" s="95" t="s">
        <v>184</v>
      </c>
      <c r="AL2" s="95" t="s">
        <v>185</v>
      </c>
      <c r="AM2" s="95" t="s">
        <v>186</v>
      </c>
      <c r="AN2" s="97" t="s">
        <v>187</v>
      </c>
      <c r="AO2" s="98"/>
    </row>
    <row r="3" spans="1:41" ht="8.25" customHeight="1" x14ac:dyDescent="0.2">
      <c r="A3" s="99"/>
      <c r="B3" s="100"/>
      <c r="C3" s="101"/>
      <c r="D3" s="101"/>
      <c r="E3" s="102"/>
      <c r="F3" s="102"/>
      <c r="G3" s="102"/>
      <c r="H3" s="101"/>
      <c r="I3" s="101"/>
      <c r="J3" s="101"/>
      <c r="K3" s="101"/>
      <c r="L3" s="101"/>
      <c r="M3" s="101"/>
      <c r="N3" s="101"/>
      <c r="O3" s="101"/>
      <c r="P3" s="101"/>
      <c r="Q3" s="101"/>
      <c r="R3" s="101"/>
      <c r="S3" s="101"/>
      <c r="T3" s="101"/>
      <c r="U3" s="102"/>
      <c r="V3" s="102"/>
      <c r="W3" s="102"/>
      <c r="X3" s="101"/>
      <c r="Y3" s="101"/>
      <c r="Z3" s="101"/>
      <c r="AA3" s="101"/>
      <c r="AB3" s="102"/>
      <c r="AC3" s="102"/>
      <c r="AD3" s="102"/>
      <c r="AE3" s="102"/>
      <c r="AF3" s="101"/>
      <c r="AG3" s="102"/>
      <c r="AH3" s="102"/>
      <c r="AI3" s="101"/>
      <c r="AJ3" s="101"/>
      <c r="AK3" s="101"/>
      <c r="AL3" s="101"/>
      <c r="AM3" s="101"/>
      <c r="AN3" s="103"/>
      <c r="AO3" s="104"/>
    </row>
    <row r="4" spans="1:41" ht="15" x14ac:dyDescent="0.25">
      <c r="A4" s="105" t="s">
        <v>188</v>
      </c>
      <c r="B4" s="313" t="str">
        <f>UPPER("Algemene dekkingsmiddelen")</f>
        <v>ALGEMENE DEKKINGSMIDDELEN</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8"/>
      <c r="AN4" s="109"/>
      <c r="AO4" s="104"/>
    </row>
    <row r="5" spans="1:41" ht="14.45" customHeight="1" x14ac:dyDescent="0.2">
      <c r="A5" s="110" t="s">
        <v>189</v>
      </c>
      <c r="B5" s="182" t="s">
        <v>190</v>
      </c>
      <c r="C5" s="111"/>
      <c r="D5" s="111"/>
      <c r="E5" s="111"/>
      <c r="F5" s="111"/>
      <c r="G5" s="111"/>
      <c r="H5" s="111"/>
      <c r="I5" s="111"/>
      <c r="J5" s="111"/>
      <c r="K5" s="111"/>
      <c r="L5" s="111"/>
      <c r="M5" s="125"/>
      <c r="N5" s="177">
        <v>304630</v>
      </c>
      <c r="O5" s="121"/>
      <c r="P5" s="111"/>
      <c r="Q5" s="111"/>
      <c r="R5" s="111"/>
      <c r="S5" s="111"/>
      <c r="T5" s="111"/>
      <c r="U5" s="111"/>
      <c r="V5" s="111"/>
      <c r="W5" s="111"/>
      <c r="X5" s="111"/>
      <c r="Y5" s="111"/>
      <c r="Z5" s="111"/>
      <c r="AA5" s="111"/>
      <c r="AB5" s="111"/>
      <c r="AC5" s="111"/>
      <c r="AD5" s="111"/>
      <c r="AE5" s="111"/>
      <c r="AF5" s="111"/>
      <c r="AG5" s="111"/>
      <c r="AH5" s="111"/>
      <c r="AI5" s="111"/>
      <c r="AJ5" s="111"/>
      <c r="AK5" s="111"/>
      <c r="AL5" s="111"/>
      <c r="AM5" s="112"/>
      <c r="AN5" s="113">
        <f>SUM(C5:AM5)</f>
        <v>304630</v>
      </c>
    </row>
    <row r="6" spans="1:41" ht="14.45" customHeight="1" x14ac:dyDescent="0.2">
      <c r="A6" s="110" t="s">
        <v>191</v>
      </c>
      <c r="B6" s="182" t="s">
        <v>192</v>
      </c>
      <c r="C6" s="122"/>
      <c r="D6" s="124">
        <v>123866</v>
      </c>
      <c r="E6" s="115"/>
      <c r="F6" s="115"/>
      <c r="G6" s="124"/>
      <c r="H6" s="111"/>
      <c r="I6" s="115"/>
      <c r="J6" s="115"/>
      <c r="K6" s="124"/>
      <c r="L6" s="114"/>
      <c r="M6" s="111"/>
      <c r="N6" s="115"/>
      <c r="O6" s="115"/>
      <c r="P6" s="115"/>
      <c r="Q6" s="115"/>
      <c r="R6" s="115"/>
      <c r="S6" s="115"/>
      <c r="T6" s="115"/>
      <c r="U6" s="115"/>
      <c r="V6" s="115"/>
      <c r="W6" s="115"/>
      <c r="X6" s="115"/>
      <c r="Y6" s="115"/>
      <c r="Z6" s="115"/>
      <c r="AA6" s="115"/>
      <c r="AB6" s="115"/>
      <c r="AC6" s="115"/>
      <c r="AD6" s="124"/>
      <c r="AE6" s="115"/>
      <c r="AF6" s="115"/>
      <c r="AG6" s="115"/>
      <c r="AH6" s="111"/>
      <c r="AI6" s="125"/>
      <c r="AJ6" s="124"/>
      <c r="AK6" s="121"/>
      <c r="AL6" s="115"/>
      <c r="AM6" s="157"/>
      <c r="AN6" s="178">
        <f t="shared" ref="AN6:AN13" si="0">SUM(C6:AM6)</f>
        <v>123866</v>
      </c>
    </row>
    <row r="7" spans="1:41" ht="14.45" customHeight="1" x14ac:dyDescent="0.2">
      <c r="A7" s="110" t="s">
        <v>193</v>
      </c>
      <c r="B7" s="182" t="s">
        <v>194</v>
      </c>
      <c r="C7" s="111"/>
      <c r="D7" s="125"/>
      <c r="E7" s="124"/>
      <c r="F7" s="124"/>
      <c r="G7" s="124"/>
      <c r="H7" s="120"/>
      <c r="I7" s="124"/>
      <c r="J7" s="124"/>
      <c r="K7" s="120"/>
      <c r="L7" s="124"/>
      <c r="M7" s="120"/>
      <c r="N7" s="124"/>
      <c r="O7" s="124"/>
      <c r="P7" s="124"/>
      <c r="Q7" s="124"/>
      <c r="R7" s="124"/>
      <c r="S7" s="124"/>
      <c r="T7" s="124"/>
      <c r="U7" s="124"/>
      <c r="V7" s="124"/>
      <c r="W7" s="124"/>
      <c r="X7" s="124"/>
      <c r="Y7" s="124"/>
      <c r="Z7" s="124"/>
      <c r="AA7" s="124"/>
      <c r="AB7" s="124"/>
      <c r="AC7" s="124"/>
      <c r="AD7" s="124"/>
      <c r="AE7" s="124"/>
      <c r="AF7" s="124">
        <v>26556</v>
      </c>
      <c r="AG7" s="124"/>
      <c r="AH7" s="124"/>
      <c r="AI7" s="125"/>
      <c r="AJ7" s="124"/>
      <c r="AK7" s="121"/>
      <c r="AL7" s="124"/>
      <c r="AM7" s="124"/>
      <c r="AN7" s="178">
        <f t="shared" si="0"/>
        <v>26556</v>
      </c>
    </row>
    <row r="8" spans="1:41" x14ac:dyDescent="0.2">
      <c r="A8" s="110" t="s">
        <v>195</v>
      </c>
      <c r="B8" s="182" t="s">
        <v>196</v>
      </c>
      <c r="C8" s="111"/>
      <c r="D8" s="125"/>
      <c r="E8" s="119"/>
      <c r="F8" s="119"/>
      <c r="G8" s="119"/>
      <c r="H8" s="120"/>
      <c r="I8" s="119"/>
      <c r="J8" s="119"/>
      <c r="K8" s="120"/>
      <c r="L8" s="119"/>
      <c r="M8" s="120"/>
      <c r="N8" s="119"/>
      <c r="O8" s="119"/>
      <c r="P8" s="119"/>
      <c r="Q8" s="119"/>
      <c r="R8" s="119"/>
      <c r="S8" s="119"/>
      <c r="T8" s="119"/>
      <c r="U8" s="119"/>
      <c r="V8" s="119"/>
      <c r="W8" s="119"/>
      <c r="X8" s="119"/>
      <c r="Y8" s="119"/>
      <c r="Z8" s="119"/>
      <c r="AA8" s="119"/>
      <c r="AB8" s="119"/>
      <c r="AC8" s="119"/>
      <c r="AD8" s="119"/>
      <c r="AE8" s="119"/>
      <c r="AF8" s="121"/>
      <c r="AG8" s="307">
        <v>11549</v>
      </c>
      <c r="AH8" s="124"/>
      <c r="AI8" s="125"/>
      <c r="AJ8" s="119"/>
      <c r="AK8" s="121"/>
      <c r="AL8" s="125"/>
      <c r="AM8" s="119"/>
      <c r="AN8" s="113">
        <f t="shared" si="0"/>
        <v>11549</v>
      </c>
    </row>
    <row r="9" spans="1:41" ht="14.45" customHeight="1" x14ac:dyDescent="0.2">
      <c r="A9" s="110" t="s">
        <v>197</v>
      </c>
      <c r="B9" s="182" t="s">
        <v>198</v>
      </c>
      <c r="C9" s="111"/>
      <c r="D9" s="125"/>
      <c r="E9" s="124">
        <v>23</v>
      </c>
      <c r="F9" s="124"/>
      <c r="G9" s="124"/>
      <c r="H9" s="120"/>
      <c r="I9" s="124"/>
      <c r="J9" s="124">
        <v>-45</v>
      </c>
      <c r="K9" s="120"/>
      <c r="L9" s="124">
        <v>8</v>
      </c>
      <c r="M9" s="120"/>
      <c r="N9" s="124">
        <v>155</v>
      </c>
      <c r="O9" s="124">
        <v>2</v>
      </c>
      <c r="P9" s="124"/>
      <c r="Q9" s="124"/>
      <c r="R9" s="124"/>
      <c r="S9" s="124"/>
      <c r="T9" s="124">
        <v>-12</v>
      </c>
      <c r="U9" s="124">
        <v>2925</v>
      </c>
      <c r="V9" s="124"/>
      <c r="W9" s="124"/>
      <c r="X9" s="124">
        <v>559</v>
      </c>
      <c r="Y9" s="124"/>
      <c r="Z9" s="124"/>
      <c r="AA9" s="124"/>
      <c r="AB9" s="124"/>
      <c r="AC9" s="124"/>
      <c r="AD9" s="124"/>
      <c r="AE9" s="124"/>
      <c r="AF9" s="121"/>
      <c r="AG9" s="308"/>
      <c r="AH9" s="111">
        <v>15</v>
      </c>
      <c r="AI9" s="125"/>
      <c r="AJ9" s="124"/>
      <c r="AK9" s="121"/>
      <c r="AL9" s="125"/>
      <c r="AM9" s="124"/>
      <c r="AN9" s="113">
        <f t="shared" si="0"/>
        <v>3630</v>
      </c>
    </row>
    <row r="10" spans="1:41" ht="14.45" customHeight="1" x14ac:dyDescent="0.2">
      <c r="A10" s="110" t="s">
        <v>199</v>
      </c>
      <c r="B10" s="182" t="s">
        <v>200</v>
      </c>
      <c r="C10" s="111"/>
      <c r="D10" s="111"/>
      <c r="E10" s="129"/>
      <c r="F10" s="129"/>
      <c r="G10" s="129"/>
      <c r="H10" s="111"/>
      <c r="I10" s="124">
        <v>9</v>
      </c>
      <c r="J10" s="124">
        <v>473</v>
      </c>
      <c r="K10" s="120"/>
      <c r="L10" s="124">
        <v>1153</v>
      </c>
      <c r="M10" s="120"/>
      <c r="N10" s="124"/>
      <c r="O10" s="124"/>
      <c r="P10" s="124"/>
      <c r="Q10" s="124"/>
      <c r="R10" s="124"/>
      <c r="S10" s="124"/>
      <c r="T10" s="124"/>
      <c r="U10" s="124">
        <v>15</v>
      </c>
      <c r="V10" s="124"/>
      <c r="W10" s="124">
        <v>5</v>
      </c>
      <c r="X10" s="124"/>
      <c r="Y10" s="124"/>
      <c r="Z10" s="124"/>
      <c r="AA10" s="124"/>
      <c r="AB10" s="124"/>
      <c r="AC10" s="124"/>
      <c r="AD10" s="124"/>
      <c r="AE10" s="124"/>
      <c r="AF10" s="121"/>
      <c r="AG10" s="111"/>
      <c r="AH10" s="111"/>
      <c r="AI10" s="125"/>
      <c r="AJ10" s="124"/>
      <c r="AK10" s="121"/>
      <c r="AL10" s="125"/>
      <c r="AM10" s="124"/>
      <c r="AN10" s="113">
        <f t="shared" si="0"/>
        <v>1655</v>
      </c>
    </row>
    <row r="11" spans="1:41" ht="14.45" customHeight="1" x14ac:dyDescent="0.2">
      <c r="A11" s="110" t="s">
        <v>201</v>
      </c>
      <c r="B11" s="182" t="s">
        <v>202</v>
      </c>
      <c r="C11" s="111"/>
      <c r="D11" s="111"/>
      <c r="E11" s="111"/>
      <c r="F11" s="111"/>
      <c r="G11" s="111"/>
      <c r="H11" s="111"/>
      <c r="I11" s="129"/>
      <c r="J11" s="129"/>
      <c r="K11" s="111"/>
      <c r="L11" s="129"/>
      <c r="M11" s="111"/>
      <c r="N11" s="129"/>
      <c r="O11" s="129"/>
      <c r="P11" s="129"/>
      <c r="Q11" s="129"/>
      <c r="R11" s="129"/>
      <c r="S11" s="129"/>
      <c r="T11" s="129"/>
      <c r="U11" s="129"/>
      <c r="V11" s="129"/>
      <c r="W11" s="129"/>
      <c r="X11" s="129"/>
      <c r="Y11" s="129"/>
      <c r="Z11" s="129"/>
      <c r="AA11" s="129"/>
      <c r="AB11" s="129"/>
      <c r="AC11" s="129"/>
      <c r="AD11" s="129"/>
      <c r="AE11" s="129"/>
      <c r="AF11" s="111"/>
      <c r="AG11" s="111"/>
      <c r="AH11" s="111"/>
      <c r="AI11" s="111"/>
      <c r="AJ11" s="129"/>
      <c r="AK11" s="111"/>
      <c r="AL11" s="111"/>
      <c r="AM11" s="130"/>
      <c r="AN11" s="113">
        <f t="shared" si="0"/>
        <v>0</v>
      </c>
    </row>
    <row r="12" spans="1:41" ht="14.45" customHeight="1" x14ac:dyDescent="0.2">
      <c r="A12" s="110" t="s">
        <v>203</v>
      </c>
      <c r="B12" s="182" t="s">
        <v>204</v>
      </c>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25"/>
      <c r="AI12" s="124">
        <v>346047</v>
      </c>
      <c r="AJ12" s="121"/>
      <c r="AK12" s="111"/>
      <c r="AL12" s="111"/>
      <c r="AM12" s="112"/>
      <c r="AN12" s="113">
        <f t="shared" si="0"/>
        <v>346047</v>
      </c>
    </row>
    <row r="13" spans="1:41" ht="14.45" customHeight="1" x14ac:dyDescent="0.2">
      <c r="A13" s="110" t="s">
        <v>205</v>
      </c>
      <c r="B13" s="182" t="s">
        <v>206</v>
      </c>
      <c r="C13" s="111"/>
      <c r="D13" s="115"/>
      <c r="E13" s="115"/>
      <c r="F13" s="115"/>
      <c r="G13" s="115"/>
      <c r="H13" s="111"/>
      <c r="I13" s="115"/>
      <c r="J13" s="115"/>
      <c r="K13" s="115"/>
      <c r="L13" s="115"/>
      <c r="M13" s="111"/>
      <c r="N13" s="115"/>
      <c r="O13" s="115"/>
      <c r="P13" s="115"/>
      <c r="Q13" s="115"/>
      <c r="R13" s="115"/>
      <c r="S13" s="115"/>
      <c r="T13" s="115"/>
      <c r="U13" s="115"/>
      <c r="V13" s="115"/>
      <c r="W13" s="115"/>
      <c r="X13" s="115"/>
      <c r="Y13" s="115"/>
      <c r="Z13" s="115"/>
      <c r="AA13" s="115"/>
      <c r="AB13" s="115"/>
      <c r="AC13" s="115"/>
      <c r="AD13" s="115"/>
      <c r="AE13" s="115"/>
      <c r="AF13" s="115"/>
      <c r="AG13" s="115"/>
      <c r="AH13" s="125"/>
      <c r="AI13" s="124"/>
      <c r="AJ13" s="114"/>
      <c r="AK13" s="111"/>
      <c r="AL13" s="115"/>
      <c r="AM13" s="116"/>
      <c r="AN13" s="113">
        <f t="shared" si="0"/>
        <v>0</v>
      </c>
    </row>
    <row r="14" spans="1:41" ht="14.45" customHeight="1" x14ac:dyDescent="0.2">
      <c r="A14" s="528" t="s">
        <v>207</v>
      </c>
      <c r="B14" s="529"/>
      <c r="C14" s="311">
        <f>SUM(C5:C13)</f>
        <v>0</v>
      </c>
      <c r="D14" s="131">
        <f t="shared" ref="D14:AM14" si="1">SUM(D5:D13)</f>
        <v>123866</v>
      </c>
      <c r="E14" s="131">
        <f t="shared" si="1"/>
        <v>23</v>
      </c>
      <c r="F14" s="131">
        <f t="shared" si="1"/>
        <v>0</v>
      </c>
      <c r="G14" s="131">
        <f t="shared" si="1"/>
        <v>0</v>
      </c>
      <c r="H14" s="111">
        <f t="shared" si="1"/>
        <v>0</v>
      </c>
      <c r="I14" s="131">
        <f t="shared" si="1"/>
        <v>9</v>
      </c>
      <c r="J14" s="131">
        <f t="shared" si="1"/>
        <v>428</v>
      </c>
      <c r="K14" s="131">
        <f t="shared" si="1"/>
        <v>0</v>
      </c>
      <c r="L14" s="131">
        <f t="shared" si="1"/>
        <v>1161</v>
      </c>
      <c r="M14" s="120">
        <f t="shared" si="1"/>
        <v>0</v>
      </c>
      <c r="N14" s="131">
        <f t="shared" si="1"/>
        <v>304785</v>
      </c>
      <c r="O14" s="131">
        <f t="shared" si="1"/>
        <v>2</v>
      </c>
      <c r="P14" s="131">
        <f t="shared" si="1"/>
        <v>0</v>
      </c>
      <c r="Q14" s="131">
        <f t="shared" si="1"/>
        <v>0</v>
      </c>
      <c r="R14" s="131">
        <f t="shared" si="1"/>
        <v>0</v>
      </c>
      <c r="S14" s="131">
        <f t="shared" si="1"/>
        <v>0</v>
      </c>
      <c r="T14" s="131">
        <f t="shared" si="1"/>
        <v>-12</v>
      </c>
      <c r="U14" s="131">
        <f t="shared" si="1"/>
        <v>2940</v>
      </c>
      <c r="V14" s="131">
        <f t="shared" si="1"/>
        <v>0</v>
      </c>
      <c r="W14" s="131">
        <f t="shared" si="1"/>
        <v>5</v>
      </c>
      <c r="X14" s="131">
        <f t="shared" si="1"/>
        <v>559</v>
      </c>
      <c r="Y14" s="131">
        <f t="shared" si="1"/>
        <v>0</v>
      </c>
      <c r="Z14" s="131">
        <f t="shared" si="1"/>
        <v>0</v>
      </c>
      <c r="AA14" s="131">
        <f t="shared" si="1"/>
        <v>0</v>
      </c>
      <c r="AB14" s="131">
        <f t="shared" si="1"/>
        <v>0</v>
      </c>
      <c r="AC14" s="131">
        <f t="shared" si="1"/>
        <v>0</v>
      </c>
      <c r="AD14" s="131">
        <f t="shared" si="1"/>
        <v>0</v>
      </c>
      <c r="AE14" s="131">
        <f t="shared" si="1"/>
        <v>0</v>
      </c>
      <c r="AF14" s="131">
        <f t="shared" si="1"/>
        <v>26556</v>
      </c>
      <c r="AG14" s="131">
        <f t="shared" si="1"/>
        <v>11549</v>
      </c>
      <c r="AH14" s="131">
        <f t="shared" si="1"/>
        <v>15</v>
      </c>
      <c r="AI14" s="131">
        <f t="shared" si="1"/>
        <v>346047</v>
      </c>
      <c r="AJ14" s="131">
        <f t="shared" si="1"/>
        <v>0</v>
      </c>
      <c r="AK14" s="120">
        <f t="shared" si="1"/>
        <v>0</v>
      </c>
      <c r="AL14" s="131">
        <f t="shared" si="1"/>
        <v>0</v>
      </c>
      <c r="AM14" s="131">
        <f t="shared" si="1"/>
        <v>0</v>
      </c>
      <c r="AN14" s="113">
        <f>SUM(C14:AM14)</f>
        <v>817933</v>
      </c>
    </row>
    <row r="15" spans="1:41" ht="8.25" customHeight="1" x14ac:dyDescent="0.2">
      <c r="A15" s="137"/>
      <c r="B15" s="138"/>
      <c r="C15" s="139"/>
      <c r="D15" s="139"/>
      <c r="E15" s="139"/>
      <c r="F15" s="139"/>
      <c r="G15" s="139"/>
      <c r="H15" s="140"/>
      <c r="I15" s="139"/>
      <c r="J15" s="139"/>
      <c r="K15" s="140"/>
      <c r="L15" s="139"/>
      <c r="M15" s="140"/>
      <c r="N15" s="139"/>
      <c r="O15" s="139"/>
      <c r="P15" s="139"/>
      <c r="Q15" s="139"/>
      <c r="R15" s="139"/>
      <c r="S15" s="139"/>
      <c r="T15" s="139"/>
      <c r="U15" s="140"/>
      <c r="V15" s="140"/>
      <c r="W15" s="139"/>
      <c r="X15" s="139"/>
      <c r="Y15" s="139"/>
      <c r="Z15" s="139"/>
      <c r="AA15" s="140"/>
      <c r="AB15" s="140"/>
      <c r="AC15" s="140"/>
      <c r="AD15" s="140"/>
      <c r="AE15" s="140"/>
      <c r="AF15" s="140"/>
      <c r="AG15" s="139"/>
      <c r="AH15" s="140"/>
      <c r="AI15" s="139"/>
      <c r="AJ15" s="139"/>
      <c r="AK15" s="140"/>
      <c r="AL15" s="139"/>
      <c r="AM15" s="139"/>
      <c r="AN15" s="109"/>
      <c r="AO15" s="104"/>
    </row>
    <row r="16" spans="1:41" ht="15" x14ac:dyDescent="0.25">
      <c r="A16" s="105" t="s">
        <v>208</v>
      </c>
      <c r="B16" s="313" t="s">
        <v>209</v>
      </c>
      <c r="C16" s="140"/>
      <c r="D16" s="140"/>
      <c r="E16" s="140"/>
      <c r="F16" s="140"/>
      <c r="G16" s="140"/>
      <c r="H16" s="141"/>
      <c r="I16" s="140"/>
      <c r="J16" s="140"/>
      <c r="K16" s="141"/>
      <c r="L16" s="140"/>
      <c r="M16" s="141"/>
      <c r="N16" s="140"/>
      <c r="O16" s="140"/>
      <c r="P16" s="140"/>
      <c r="Q16" s="140"/>
      <c r="R16" s="140"/>
      <c r="S16" s="140"/>
      <c r="T16" s="140"/>
      <c r="U16" s="141"/>
      <c r="V16" s="141"/>
      <c r="W16" s="140"/>
      <c r="X16" s="140"/>
      <c r="Y16" s="140"/>
      <c r="Z16" s="140"/>
      <c r="AA16" s="141"/>
      <c r="AB16" s="141"/>
      <c r="AC16" s="141"/>
      <c r="AD16" s="141"/>
      <c r="AE16" s="141"/>
      <c r="AF16" s="141"/>
      <c r="AG16" s="141"/>
      <c r="AH16" s="141"/>
      <c r="AI16" s="141"/>
      <c r="AJ16" s="140"/>
      <c r="AK16" s="141"/>
      <c r="AL16" s="141"/>
      <c r="AM16" s="140"/>
      <c r="AN16" s="142"/>
      <c r="AO16" s="104"/>
    </row>
    <row r="17" spans="1:41" ht="14.45" customHeight="1" x14ac:dyDescent="0.2">
      <c r="A17" s="110" t="s">
        <v>115</v>
      </c>
      <c r="B17" s="182" t="s">
        <v>210</v>
      </c>
      <c r="C17" s="111"/>
      <c r="D17" s="125"/>
      <c r="E17" s="124"/>
      <c r="F17" s="124">
        <v>1</v>
      </c>
      <c r="G17" s="124"/>
      <c r="H17" s="120"/>
      <c r="I17" s="124"/>
      <c r="J17" s="124"/>
      <c r="K17" s="120"/>
      <c r="L17" s="124"/>
      <c r="M17" s="120"/>
      <c r="N17" s="124"/>
      <c r="O17" s="124"/>
      <c r="P17" s="124"/>
      <c r="Q17" s="124"/>
      <c r="R17" s="124"/>
      <c r="S17" s="124"/>
      <c r="T17" s="124"/>
      <c r="U17" s="124">
        <v>25</v>
      </c>
      <c r="V17" s="124"/>
      <c r="W17" s="124"/>
      <c r="X17" s="124"/>
      <c r="Y17" s="124"/>
      <c r="Z17" s="124"/>
      <c r="AA17" s="124"/>
      <c r="AB17" s="124"/>
      <c r="AC17" s="124"/>
      <c r="AD17" s="124"/>
      <c r="AE17" s="124"/>
      <c r="AF17" s="121"/>
      <c r="AG17" s="111"/>
      <c r="AH17" s="111"/>
      <c r="AI17" s="125"/>
      <c r="AJ17" s="124"/>
      <c r="AK17" s="121"/>
      <c r="AL17" s="125"/>
      <c r="AM17" s="124"/>
      <c r="AN17" s="113">
        <f t="shared" ref="AN17:AN23" si="2">SUM(C17:AM17)</f>
        <v>26</v>
      </c>
    </row>
    <row r="18" spans="1:41" ht="14.45" customHeight="1" x14ac:dyDescent="0.2">
      <c r="A18" s="110" t="s">
        <v>211</v>
      </c>
      <c r="B18" s="182" t="s">
        <v>212</v>
      </c>
      <c r="C18" s="111"/>
      <c r="D18" s="125"/>
      <c r="E18" s="124"/>
      <c r="F18" s="124"/>
      <c r="G18" s="124"/>
      <c r="H18" s="120"/>
      <c r="I18" s="124"/>
      <c r="J18" s="124"/>
      <c r="K18" s="120"/>
      <c r="L18" s="124">
        <v>1</v>
      </c>
      <c r="M18" s="120"/>
      <c r="N18" s="124"/>
      <c r="O18" s="124"/>
      <c r="P18" s="124"/>
      <c r="Q18" s="124"/>
      <c r="R18" s="124"/>
      <c r="S18" s="124"/>
      <c r="T18" s="124"/>
      <c r="U18" s="124"/>
      <c r="V18" s="124"/>
      <c r="W18" s="124"/>
      <c r="X18" s="124"/>
      <c r="Y18" s="124"/>
      <c r="Z18" s="124"/>
      <c r="AA18" s="124"/>
      <c r="AB18" s="124"/>
      <c r="AC18" s="124"/>
      <c r="AD18" s="124"/>
      <c r="AE18" s="124"/>
      <c r="AF18" s="121"/>
      <c r="AG18" s="111"/>
      <c r="AH18" s="111"/>
      <c r="AI18" s="125"/>
      <c r="AJ18" s="124"/>
      <c r="AK18" s="121"/>
      <c r="AL18" s="125"/>
      <c r="AM18" s="124"/>
      <c r="AN18" s="113">
        <f t="shared" si="2"/>
        <v>1</v>
      </c>
    </row>
    <row r="19" spans="1:41" ht="14.45" customHeight="1" x14ac:dyDescent="0.2">
      <c r="A19" s="110" t="s">
        <v>213</v>
      </c>
      <c r="B19" s="182" t="s">
        <v>214</v>
      </c>
      <c r="C19" s="111"/>
      <c r="D19" s="125"/>
      <c r="E19" s="124"/>
      <c r="F19" s="124"/>
      <c r="G19" s="124"/>
      <c r="H19" s="120"/>
      <c r="I19" s="124"/>
      <c r="J19" s="124"/>
      <c r="K19" s="120"/>
      <c r="L19" s="124"/>
      <c r="M19" s="120"/>
      <c r="N19" s="124"/>
      <c r="O19" s="124"/>
      <c r="P19" s="124">
        <v>225</v>
      </c>
      <c r="Q19" s="124"/>
      <c r="R19" s="124"/>
      <c r="S19" s="124"/>
      <c r="T19" s="124"/>
      <c r="U19" s="124"/>
      <c r="V19" s="124"/>
      <c r="W19" s="124"/>
      <c r="X19" s="124"/>
      <c r="Y19" s="124"/>
      <c r="Z19" s="124"/>
      <c r="AA19" s="124"/>
      <c r="AB19" s="124"/>
      <c r="AC19" s="124"/>
      <c r="AD19" s="124"/>
      <c r="AE19" s="124"/>
      <c r="AF19" s="121"/>
      <c r="AG19" s="111"/>
      <c r="AH19" s="111"/>
      <c r="AI19" s="125"/>
      <c r="AJ19" s="124"/>
      <c r="AK19" s="121"/>
      <c r="AL19" s="125"/>
      <c r="AM19" s="124"/>
      <c r="AN19" s="113">
        <f t="shared" si="2"/>
        <v>225</v>
      </c>
    </row>
    <row r="20" spans="1:41" ht="14.45" customHeight="1" x14ac:dyDescent="0.2">
      <c r="A20" s="110" t="s">
        <v>215</v>
      </c>
      <c r="B20" s="182" t="s">
        <v>216</v>
      </c>
      <c r="C20" s="111"/>
      <c r="D20" s="125"/>
      <c r="E20" s="124"/>
      <c r="F20" s="124"/>
      <c r="G20" s="124"/>
      <c r="H20" s="120"/>
      <c r="I20" s="124"/>
      <c r="J20" s="124"/>
      <c r="K20" s="120"/>
      <c r="L20" s="124"/>
      <c r="M20" s="120"/>
      <c r="N20" s="124"/>
      <c r="O20" s="124"/>
      <c r="P20" s="124"/>
      <c r="Q20" s="124"/>
      <c r="R20" s="124"/>
      <c r="S20" s="124"/>
      <c r="T20" s="124"/>
      <c r="U20" s="124"/>
      <c r="V20" s="124"/>
      <c r="W20" s="124"/>
      <c r="X20" s="124"/>
      <c r="Y20" s="124"/>
      <c r="Z20" s="124"/>
      <c r="AA20" s="124"/>
      <c r="AB20" s="124"/>
      <c r="AC20" s="124"/>
      <c r="AD20" s="124"/>
      <c r="AE20" s="124"/>
      <c r="AF20" s="121"/>
      <c r="AG20" s="111"/>
      <c r="AH20" s="111"/>
      <c r="AI20" s="125"/>
      <c r="AJ20" s="124"/>
      <c r="AK20" s="121"/>
      <c r="AL20" s="125"/>
      <c r="AM20" s="124"/>
      <c r="AN20" s="113">
        <f t="shared" si="2"/>
        <v>0</v>
      </c>
    </row>
    <row r="21" spans="1:41" ht="14.45" customHeight="1" x14ac:dyDescent="0.2">
      <c r="A21" s="110" t="s">
        <v>217</v>
      </c>
      <c r="B21" s="182" t="s">
        <v>218</v>
      </c>
      <c r="C21" s="111"/>
      <c r="D21" s="125"/>
      <c r="E21" s="124"/>
      <c r="F21" s="124"/>
      <c r="G21" s="124"/>
      <c r="H21" s="120"/>
      <c r="I21" s="124"/>
      <c r="J21" s="124"/>
      <c r="K21" s="120"/>
      <c r="L21" s="124"/>
      <c r="M21" s="120"/>
      <c r="N21" s="124"/>
      <c r="O21" s="124"/>
      <c r="P21" s="124"/>
      <c r="Q21" s="124"/>
      <c r="R21" s="124"/>
      <c r="S21" s="124"/>
      <c r="T21" s="124"/>
      <c r="U21" s="124"/>
      <c r="V21" s="124"/>
      <c r="W21" s="124"/>
      <c r="X21" s="124"/>
      <c r="Y21" s="124"/>
      <c r="Z21" s="124"/>
      <c r="AA21" s="124"/>
      <c r="AB21" s="124"/>
      <c r="AC21" s="124"/>
      <c r="AD21" s="124"/>
      <c r="AE21" s="124"/>
      <c r="AF21" s="121"/>
      <c r="AG21" s="111"/>
      <c r="AH21" s="111"/>
      <c r="AI21" s="125"/>
      <c r="AJ21" s="124"/>
      <c r="AK21" s="121"/>
      <c r="AL21" s="125"/>
      <c r="AM21" s="124"/>
      <c r="AN21" s="113">
        <f t="shared" si="2"/>
        <v>0</v>
      </c>
    </row>
    <row r="22" spans="1:41" ht="14.45" customHeight="1" x14ac:dyDescent="0.2">
      <c r="A22" s="110" t="s">
        <v>219</v>
      </c>
      <c r="B22" s="182" t="s">
        <v>220</v>
      </c>
      <c r="C22" s="111"/>
      <c r="D22" s="125"/>
      <c r="E22" s="124"/>
      <c r="F22" s="124"/>
      <c r="G22" s="124"/>
      <c r="H22" s="120"/>
      <c r="I22" s="124"/>
      <c r="J22" s="124"/>
      <c r="K22" s="120"/>
      <c r="L22" s="124"/>
      <c r="M22" s="120"/>
      <c r="N22" s="124"/>
      <c r="O22" s="124"/>
      <c r="P22" s="124"/>
      <c r="Q22" s="124"/>
      <c r="R22" s="124"/>
      <c r="S22" s="124"/>
      <c r="T22" s="124"/>
      <c r="U22" s="124"/>
      <c r="V22" s="124"/>
      <c r="W22" s="124"/>
      <c r="X22" s="124"/>
      <c r="Y22" s="124"/>
      <c r="Z22" s="124"/>
      <c r="AA22" s="124"/>
      <c r="AB22" s="124"/>
      <c r="AC22" s="124"/>
      <c r="AD22" s="124"/>
      <c r="AE22" s="124"/>
      <c r="AF22" s="121"/>
      <c r="AG22" s="111"/>
      <c r="AH22" s="111"/>
      <c r="AI22" s="125"/>
      <c r="AJ22" s="124"/>
      <c r="AK22" s="121"/>
      <c r="AL22" s="125"/>
      <c r="AM22" s="124"/>
      <c r="AN22" s="113">
        <f t="shared" si="2"/>
        <v>0</v>
      </c>
    </row>
    <row r="23" spans="1:41" ht="14.45" customHeight="1" x14ac:dyDescent="0.2">
      <c r="A23" s="110" t="s">
        <v>221</v>
      </c>
      <c r="B23" s="182" t="s">
        <v>222</v>
      </c>
      <c r="C23" s="111"/>
      <c r="D23" s="125"/>
      <c r="E23" s="124"/>
      <c r="F23" s="124"/>
      <c r="G23" s="124"/>
      <c r="H23" s="120"/>
      <c r="I23" s="124"/>
      <c r="J23" s="124"/>
      <c r="K23" s="124"/>
      <c r="L23" s="124">
        <v>17</v>
      </c>
      <c r="M23" s="120"/>
      <c r="N23" s="124"/>
      <c r="O23" s="124"/>
      <c r="P23" s="124"/>
      <c r="Q23" s="124"/>
      <c r="R23" s="124"/>
      <c r="S23" s="124"/>
      <c r="T23" s="124">
        <v>255</v>
      </c>
      <c r="U23" s="124"/>
      <c r="V23" s="124"/>
      <c r="W23" s="124"/>
      <c r="X23" s="124"/>
      <c r="Y23" s="124"/>
      <c r="Z23" s="124"/>
      <c r="AA23" s="124"/>
      <c r="AB23" s="124"/>
      <c r="AC23" s="124"/>
      <c r="AD23" s="124"/>
      <c r="AE23" s="124"/>
      <c r="AF23" s="121"/>
      <c r="AG23" s="111"/>
      <c r="AH23" s="111"/>
      <c r="AI23" s="125"/>
      <c r="AJ23" s="124"/>
      <c r="AK23" s="121"/>
      <c r="AL23" s="125"/>
      <c r="AM23" s="124"/>
      <c r="AN23" s="113">
        <f t="shared" si="2"/>
        <v>272</v>
      </c>
    </row>
    <row r="24" spans="1:41" ht="14.45" customHeight="1" x14ac:dyDescent="0.2">
      <c r="A24" s="520" t="s">
        <v>223</v>
      </c>
      <c r="B24" s="521"/>
      <c r="C24" s="111">
        <f>SUM(C17:C23)</f>
        <v>0</v>
      </c>
      <c r="D24" s="125">
        <f t="shared" ref="D24:AM24" si="3">SUM(D17:D23)</f>
        <v>0</v>
      </c>
      <c r="E24" s="124">
        <f t="shared" si="3"/>
        <v>0</v>
      </c>
      <c r="F24" s="124">
        <f t="shared" si="3"/>
        <v>1</v>
      </c>
      <c r="G24" s="124">
        <f t="shared" si="3"/>
        <v>0</v>
      </c>
      <c r="H24" s="120">
        <f t="shared" si="3"/>
        <v>0</v>
      </c>
      <c r="I24" s="124">
        <f t="shared" si="3"/>
        <v>0</v>
      </c>
      <c r="J24" s="124">
        <f t="shared" si="3"/>
        <v>0</v>
      </c>
      <c r="K24" s="124">
        <f t="shared" si="3"/>
        <v>0</v>
      </c>
      <c r="L24" s="124">
        <f t="shared" si="3"/>
        <v>18</v>
      </c>
      <c r="M24" s="120">
        <f t="shared" si="3"/>
        <v>0</v>
      </c>
      <c r="N24" s="124">
        <f t="shared" si="3"/>
        <v>0</v>
      </c>
      <c r="O24" s="124">
        <f t="shared" si="3"/>
        <v>0</v>
      </c>
      <c r="P24" s="124">
        <f t="shared" si="3"/>
        <v>225</v>
      </c>
      <c r="Q24" s="124">
        <f t="shared" si="3"/>
        <v>0</v>
      </c>
      <c r="R24" s="124">
        <f t="shared" si="3"/>
        <v>0</v>
      </c>
      <c r="S24" s="124">
        <f t="shared" si="3"/>
        <v>0</v>
      </c>
      <c r="T24" s="124">
        <f t="shared" si="3"/>
        <v>255</v>
      </c>
      <c r="U24" s="124">
        <f t="shared" si="3"/>
        <v>25</v>
      </c>
      <c r="V24" s="124">
        <f t="shared" si="3"/>
        <v>0</v>
      </c>
      <c r="W24" s="124">
        <f t="shared" si="3"/>
        <v>0</v>
      </c>
      <c r="X24" s="124">
        <f t="shared" si="3"/>
        <v>0</v>
      </c>
      <c r="Y24" s="124">
        <f t="shared" si="3"/>
        <v>0</v>
      </c>
      <c r="Z24" s="124">
        <f t="shared" si="3"/>
        <v>0</v>
      </c>
      <c r="AA24" s="124">
        <f t="shared" si="3"/>
        <v>0</v>
      </c>
      <c r="AB24" s="124">
        <f t="shared" si="3"/>
        <v>0</v>
      </c>
      <c r="AC24" s="124">
        <f t="shared" si="3"/>
        <v>0</v>
      </c>
      <c r="AD24" s="124">
        <f t="shared" si="3"/>
        <v>0</v>
      </c>
      <c r="AE24" s="124">
        <f t="shared" si="3"/>
        <v>0</v>
      </c>
      <c r="AF24" s="111">
        <f t="shared" si="3"/>
        <v>0</v>
      </c>
      <c r="AG24" s="111">
        <f t="shared" si="3"/>
        <v>0</v>
      </c>
      <c r="AH24" s="111">
        <f t="shared" si="3"/>
        <v>0</v>
      </c>
      <c r="AI24" s="125">
        <f t="shared" si="3"/>
        <v>0</v>
      </c>
      <c r="AJ24" s="124">
        <f t="shared" si="3"/>
        <v>0</v>
      </c>
      <c r="AK24" s="121">
        <f t="shared" si="3"/>
        <v>0</v>
      </c>
      <c r="AL24" s="125">
        <f t="shared" si="3"/>
        <v>0</v>
      </c>
      <c r="AM24" s="124">
        <f t="shared" si="3"/>
        <v>0</v>
      </c>
      <c r="AN24" s="113">
        <f>SUM(C24:AM24)</f>
        <v>524</v>
      </c>
    </row>
    <row r="25" spans="1:41" ht="8.25" customHeight="1" x14ac:dyDescent="0.2">
      <c r="A25" s="137"/>
      <c r="B25" s="138"/>
      <c r="C25" s="140"/>
      <c r="D25" s="140"/>
      <c r="E25" s="139"/>
      <c r="F25" s="139"/>
      <c r="G25" s="139"/>
      <c r="H25" s="140"/>
      <c r="I25" s="139"/>
      <c r="J25" s="139"/>
      <c r="K25" s="140"/>
      <c r="L25" s="139"/>
      <c r="M25" s="140"/>
      <c r="N25" s="139"/>
      <c r="O25" s="139"/>
      <c r="P25" s="139"/>
      <c r="Q25" s="139"/>
      <c r="R25" s="139"/>
      <c r="S25" s="139"/>
      <c r="T25" s="139"/>
      <c r="U25" s="140"/>
      <c r="V25" s="140"/>
      <c r="W25" s="139"/>
      <c r="X25" s="139"/>
      <c r="Y25" s="139"/>
      <c r="Z25" s="139"/>
      <c r="AA25" s="140"/>
      <c r="AB25" s="140"/>
      <c r="AC25" s="140"/>
      <c r="AD25" s="140"/>
      <c r="AE25" s="140"/>
      <c r="AF25" s="140"/>
      <c r="AG25" s="140"/>
      <c r="AH25" s="140"/>
      <c r="AI25" s="140"/>
      <c r="AJ25" s="139"/>
      <c r="AK25" s="140"/>
      <c r="AL25" s="140"/>
      <c r="AM25" s="139"/>
      <c r="AN25" s="109"/>
      <c r="AO25" s="104"/>
    </row>
    <row r="26" spans="1:41" ht="15" x14ac:dyDescent="0.25">
      <c r="A26" s="143" t="s">
        <v>224</v>
      </c>
      <c r="B26" s="313" t="s">
        <v>225</v>
      </c>
      <c r="C26" s="140"/>
      <c r="D26" s="140"/>
      <c r="E26" s="140"/>
      <c r="F26" s="140"/>
      <c r="G26" s="140"/>
      <c r="H26" s="141"/>
      <c r="I26" s="140"/>
      <c r="J26" s="140"/>
      <c r="K26" s="141"/>
      <c r="L26" s="140"/>
      <c r="M26" s="141"/>
      <c r="N26" s="140"/>
      <c r="O26" s="140"/>
      <c r="P26" s="140"/>
      <c r="Q26" s="140"/>
      <c r="R26" s="140"/>
      <c r="S26" s="140"/>
      <c r="T26" s="140"/>
      <c r="U26" s="141"/>
      <c r="V26" s="141"/>
      <c r="W26" s="140"/>
      <c r="X26" s="140"/>
      <c r="Y26" s="140"/>
      <c r="Z26" s="140"/>
      <c r="AA26" s="141"/>
      <c r="AB26" s="141"/>
      <c r="AC26" s="141"/>
      <c r="AD26" s="141"/>
      <c r="AE26" s="141"/>
      <c r="AF26" s="141"/>
      <c r="AG26" s="141"/>
      <c r="AH26" s="141"/>
      <c r="AI26" s="141"/>
      <c r="AJ26" s="140"/>
      <c r="AK26" s="141"/>
      <c r="AL26" s="141"/>
      <c r="AM26" s="140"/>
      <c r="AN26" s="142"/>
      <c r="AO26" s="104"/>
    </row>
    <row r="27" spans="1:41" ht="14.45" customHeight="1" x14ac:dyDescent="0.2">
      <c r="A27" s="110" t="s">
        <v>116</v>
      </c>
      <c r="B27" s="182" t="s">
        <v>226</v>
      </c>
      <c r="C27" s="111"/>
      <c r="D27" s="125"/>
      <c r="E27" s="124"/>
      <c r="F27" s="124"/>
      <c r="G27" s="124"/>
      <c r="H27" s="120"/>
      <c r="I27" s="124"/>
      <c r="J27" s="124"/>
      <c r="K27" s="124">
        <v>30</v>
      </c>
      <c r="L27" s="124"/>
      <c r="M27" s="120"/>
      <c r="N27" s="124">
        <v>73</v>
      </c>
      <c r="O27" s="124">
        <v>166</v>
      </c>
      <c r="P27" s="124"/>
      <c r="Q27" s="124">
        <v>396</v>
      </c>
      <c r="R27" s="124"/>
      <c r="S27" s="124"/>
      <c r="T27" s="124"/>
      <c r="U27" s="124">
        <v>21</v>
      </c>
      <c r="V27" s="124"/>
      <c r="W27" s="124"/>
      <c r="X27" s="124"/>
      <c r="Y27" s="124"/>
      <c r="Z27" s="124"/>
      <c r="AA27" s="124"/>
      <c r="AB27" s="124"/>
      <c r="AC27" s="124"/>
      <c r="AD27" s="124"/>
      <c r="AE27" s="124"/>
      <c r="AF27" s="121"/>
      <c r="AG27" s="111"/>
      <c r="AH27" s="111"/>
      <c r="AI27" s="125"/>
      <c r="AJ27" s="124"/>
      <c r="AK27" s="121"/>
      <c r="AL27" s="125"/>
      <c r="AM27" s="124"/>
      <c r="AN27" s="113">
        <f>SUM(C27:AM27)</f>
        <v>686</v>
      </c>
    </row>
    <row r="28" spans="1:41" ht="14.45" customHeight="1" x14ac:dyDescent="0.2">
      <c r="A28" s="110" t="s">
        <v>227</v>
      </c>
      <c r="B28" s="182" t="s">
        <v>228</v>
      </c>
      <c r="C28" s="111"/>
      <c r="D28" s="125"/>
      <c r="E28" s="124"/>
      <c r="F28" s="124"/>
      <c r="G28" s="124"/>
      <c r="H28" s="120"/>
      <c r="I28" s="124"/>
      <c r="J28" s="124"/>
      <c r="K28" s="124"/>
      <c r="L28" s="124"/>
      <c r="M28" s="120"/>
      <c r="N28" s="124"/>
      <c r="O28" s="124"/>
      <c r="P28" s="124"/>
      <c r="Q28" s="124"/>
      <c r="R28" s="124"/>
      <c r="S28" s="124"/>
      <c r="T28" s="124"/>
      <c r="U28" s="124"/>
      <c r="V28" s="124"/>
      <c r="W28" s="124"/>
      <c r="X28" s="124"/>
      <c r="Y28" s="124"/>
      <c r="Z28" s="124"/>
      <c r="AA28" s="124"/>
      <c r="AB28" s="124"/>
      <c r="AC28" s="124"/>
      <c r="AD28" s="124"/>
      <c r="AE28" s="124"/>
      <c r="AF28" s="121"/>
      <c r="AG28" s="111"/>
      <c r="AH28" s="111"/>
      <c r="AI28" s="125"/>
      <c r="AJ28" s="124"/>
      <c r="AK28" s="121"/>
      <c r="AL28" s="125"/>
      <c r="AM28" s="124"/>
      <c r="AN28" s="113">
        <f>SUM(C28:AM28)</f>
        <v>0</v>
      </c>
    </row>
    <row r="29" spans="1:41" ht="14.45" customHeight="1" x14ac:dyDescent="0.2">
      <c r="A29" s="110" t="s">
        <v>229</v>
      </c>
      <c r="B29" s="182" t="s">
        <v>230</v>
      </c>
      <c r="C29" s="111"/>
      <c r="D29" s="125"/>
      <c r="E29" s="124"/>
      <c r="F29" s="124"/>
      <c r="G29" s="124"/>
      <c r="H29" s="120"/>
      <c r="I29" s="124"/>
      <c r="J29" s="124"/>
      <c r="K29" s="120"/>
      <c r="L29" s="124"/>
      <c r="M29" s="120"/>
      <c r="N29" s="124">
        <v>9620</v>
      </c>
      <c r="O29" s="124"/>
      <c r="P29" s="124"/>
      <c r="Q29" s="124">
        <v>2112</v>
      </c>
      <c r="R29" s="124"/>
      <c r="S29" s="124"/>
      <c r="T29" s="124"/>
      <c r="U29" s="124"/>
      <c r="V29" s="124"/>
      <c r="W29" s="124"/>
      <c r="X29" s="124"/>
      <c r="Y29" s="124"/>
      <c r="Z29" s="124"/>
      <c r="AA29" s="124"/>
      <c r="AB29" s="124"/>
      <c r="AC29" s="124"/>
      <c r="AD29" s="124"/>
      <c r="AE29" s="124"/>
      <c r="AF29" s="121"/>
      <c r="AG29" s="111"/>
      <c r="AH29" s="111"/>
      <c r="AI29" s="125"/>
      <c r="AJ29" s="124"/>
      <c r="AK29" s="121"/>
      <c r="AL29" s="125"/>
      <c r="AM29" s="124"/>
      <c r="AN29" s="113">
        <f>SUM(C29:AM29)</f>
        <v>11732</v>
      </c>
    </row>
    <row r="30" spans="1:41" ht="14.45" customHeight="1" x14ac:dyDescent="0.2">
      <c r="A30" s="110" t="s">
        <v>231</v>
      </c>
      <c r="B30" s="182" t="s">
        <v>232</v>
      </c>
      <c r="C30" s="111"/>
      <c r="D30" s="125"/>
      <c r="E30" s="124"/>
      <c r="F30" s="124"/>
      <c r="G30" s="124"/>
      <c r="H30" s="120"/>
      <c r="I30" s="124"/>
      <c r="J30" s="124"/>
      <c r="K30" s="124"/>
      <c r="L30" s="124"/>
      <c r="M30" s="120"/>
      <c r="N30" s="124">
        <v>2719</v>
      </c>
      <c r="O30" s="124">
        <v>633</v>
      </c>
      <c r="P30" s="124"/>
      <c r="Q30" s="124">
        <v>50</v>
      </c>
      <c r="R30" s="124"/>
      <c r="S30" s="124"/>
      <c r="T30" s="124"/>
      <c r="U30" s="124"/>
      <c r="V30" s="124"/>
      <c r="W30" s="124"/>
      <c r="X30" s="124">
        <v>40</v>
      </c>
      <c r="Y30" s="124"/>
      <c r="Z30" s="124"/>
      <c r="AA30" s="124"/>
      <c r="AB30" s="124"/>
      <c r="AC30" s="124"/>
      <c r="AD30" s="124"/>
      <c r="AE30" s="124"/>
      <c r="AF30" s="121"/>
      <c r="AG30" s="111"/>
      <c r="AH30" s="111"/>
      <c r="AI30" s="125"/>
      <c r="AJ30" s="124"/>
      <c r="AK30" s="121"/>
      <c r="AL30" s="125"/>
      <c r="AM30" s="124"/>
      <c r="AN30" s="113">
        <f>SUM(C30:AM30)</f>
        <v>3442</v>
      </c>
    </row>
    <row r="31" spans="1:41" ht="14.45" customHeight="1" x14ac:dyDescent="0.2">
      <c r="A31" s="520" t="s">
        <v>233</v>
      </c>
      <c r="B31" s="521"/>
      <c r="C31" s="111">
        <f>SUM(C27:C30)</f>
        <v>0</v>
      </c>
      <c r="D31" s="125">
        <f t="shared" ref="D31:AM31" si="4">SUM(D27:D30)</f>
        <v>0</v>
      </c>
      <c r="E31" s="131">
        <f t="shared" si="4"/>
        <v>0</v>
      </c>
      <c r="F31" s="131">
        <f t="shared" si="4"/>
        <v>0</v>
      </c>
      <c r="G31" s="131">
        <f t="shared" si="4"/>
        <v>0</v>
      </c>
      <c r="H31" s="120">
        <f t="shared" si="4"/>
        <v>0</v>
      </c>
      <c r="I31" s="131">
        <f t="shared" si="4"/>
        <v>0</v>
      </c>
      <c r="J31" s="131">
        <f t="shared" si="4"/>
        <v>0</v>
      </c>
      <c r="K31" s="131">
        <f t="shared" si="4"/>
        <v>30</v>
      </c>
      <c r="L31" s="131">
        <f t="shared" si="4"/>
        <v>0</v>
      </c>
      <c r="M31" s="111">
        <f t="shared" si="4"/>
        <v>0</v>
      </c>
      <c r="N31" s="131">
        <f t="shared" si="4"/>
        <v>12412</v>
      </c>
      <c r="O31" s="131">
        <f t="shared" si="4"/>
        <v>799</v>
      </c>
      <c r="P31" s="131">
        <f t="shared" si="4"/>
        <v>0</v>
      </c>
      <c r="Q31" s="131">
        <f t="shared" si="4"/>
        <v>2558</v>
      </c>
      <c r="R31" s="131">
        <f t="shared" si="4"/>
        <v>0</v>
      </c>
      <c r="S31" s="131">
        <f t="shared" si="4"/>
        <v>0</v>
      </c>
      <c r="T31" s="131">
        <f t="shared" si="4"/>
        <v>0</v>
      </c>
      <c r="U31" s="131">
        <f t="shared" si="4"/>
        <v>21</v>
      </c>
      <c r="V31" s="131">
        <f t="shared" si="4"/>
        <v>0</v>
      </c>
      <c r="W31" s="131">
        <f t="shared" si="4"/>
        <v>0</v>
      </c>
      <c r="X31" s="131">
        <f t="shared" si="4"/>
        <v>40</v>
      </c>
      <c r="Y31" s="131">
        <f t="shared" si="4"/>
        <v>0</v>
      </c>
      <c r="Z31" s="131">
        <f t="shared" si="4"/>
        <v>0</v>
      </c>
      <c r="AA31" s="131">
        <f t="shared" si="4"/>
        <v>0</v>
      </c>
      <c r="AB31" s="131">
        <f t="shared" si="4"/>
        <v>0</v>
      </c>
      <c r="AC31" s="131">
        <f t="shared" si="4"/>
        <v>0</v>
      </c>
      <c r="AD31" s="131">
        <f t="shared" si="4"/>
        <v>0</v>
      </c>
      <c r="AE31" s="131">
        <f t="shared" si="4"/>
        <v>0</v>
      </c>
      <c r="AF31" s="111">
        <f t="shared" si="4"/>
        <v>0</v>
      </c>
      <c r="AG31" s="111">
        <f t="shared" si="4"/>
        <v>0</v>
      </c>
      <c r="AH31" s="111">
        <f t="shared" si="4"/>
        <v>0</v>
      </c>
      <c r="AI31" s="111">
        <f t="shared" si="4"/>
        <v>0</v>
      </c>
      <c r="AJ31" s="131">
        <f t="shared" si="4"/>
        <v>0</v>
      </c>
      <c r="AK31" s="121">
        <f t="shared" si="4"/>
        <v>0</v>
      </c>
      <c r="AL31" s="125">
        <f t="shared" si="4"/>
        <v>0</v>
      </c>
      <c r="AM31" s="131">
        <f t="shared" si="4"/>
        <v>0</v>
      </c>
      <c r="AN31" s="179">
        <f>SUM(C31:AM31)</f>
        <v>15860</v>
      </c>
      <c r="AO31" s="136"/>
    </row>
    <row r="32" spans="1:41" ht="8.25" customHeight="1" x14ac:dyDescent="0.2">
      <c r="A32" s="137"/>
      <c r="B32" s="138"/>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09"/>
      <c r="AO32" s="104"/>
    </row>
    <row r="33" spans="1:41" ht="15" x14ac:dyDescent="0.25">
      <c r="A33" s="105" t="s">
        <v>234</v>
      </c>
      <c r="B33" s="313" t="s">
        <v>534</v>
      </c>
      <c r="C33" s="141"/>
      <c r="D33" s="141"/>
      <c r="E33" s="140"/>
      <c r="F33" s="140"/>
      <c r="G33" s="140"/>
      <c r="H33" s="141"/>
      <c r="I33" s="140"/>
      <c r="J33" s="140"/>
      <c r="K33" s="141"/>
      <c r="L33" s="140"/>
      <c r="M33" s="141"/>
      <c r="N33" s="140"/>
      <c r="O33" s="140"/>
      <c r="P33" s="140"/>
      <c r="Q33" s="140"/>
      <c r="R33" s="140"/>
      <c r="S33" s="140"/>
      <c r="T33" s="140"/>
      <c r="U33" s="141"/>
      <c r="V33" s="141"/>
      <c r="W33" s="140"/>
      <c r="X33" s="140"/>
      <c r="Y33" s="140"/>
      <c r="Z33" s="140"/>
      <c r="AA33" s="141"/>
      <c r="AB33" s="141"/>
      <c r="AC33" s="141"/>
      <c r="AD33" s="141"/>
      <c r="AE33" s="141"/>
      <c r="AF33" s="141"/>
      <c r="AG33" s="141"/>
      <c r="AH33" s="141"/>
      <c r="AI33" s="141"/>
      <c r="AJ33" s="140"/>
      <c r="AK33" s="141"/>
      <c r="AL33" s="141"/>
      <c r="AM33" s="140"/>
      <c r="AN33" s="142"/>
      <c r="AO33" s="104"/>
    </row>
    <row r="34" spans="1:41" ht="14.45" customHeight="1" x14ac:dyDescent="0.2">
      <c r="A34" s="110" t="s">
        <v>117</v>
      </c>
      <c r="B34" s="182" t="s">
        <v>235</v>
      </c>
      <c r="C34" s="111"/>
      <c r="D34" s="125"/>
      <c r="E34" s="124"/>
      <c r="F34" s="124"/>
      <c r="G34" s="124"/>
      <c r="H34" s="120"/>
      <c r="I34" s="124"/>
      <c r="J34" s="124"/>
      <c r="K34" s="120"/>
      <c r="L34" s="124"/>
      <c r="M34" s="120"/>
      <c r="N34" s="124"/>
      <c r="O34" s="124"/>
      <c r="P34" s="124"/>
      <c r="Q34" s="124"/>
      <c r="R34" s="124"/>
      <c r="S34" s="124"/>
      <c r="T34" s="124"/>
      <c r="U34" s="124"/>
      <c r="V34" s="124"/>
      <c r="W34" s="124"/>
      <c r="X34" s="124"/>
      <c r="Y34" s="124"/>
      <c r="Z34" s="124"/>
      <c r="AA34" s="124"/>
      <c r="AB34" s="124"/>
      <c r="AC34" s="124"/>
      <c r="AD34" s="124"/>
      <c r="AE34" s="124"/>
      <c r="AF34" s="121"/>
      <c r="AG34" s="111"/>
      <c r="AH34" s="111"/>
      <c r="AI34" s="125"/>
      <c r="AJ34" s="124"/>
      <c r="AK34" s="121"/>
      <c r="AL34" s="125"/>
      <c r="AM34" s="124"/>
      <c r="AN34" s="113">
        <f t="shared" ref="AN34:AN39" si="5">SUM(C34:AM34)</f>
        <v>0</v>
      </c>
    </row>
    <row r="35" spans="1:41" ht="14.45" customHeight="1" x14ac:dyDescent="0.2">
      <c r="A35" s="110" t="s">
        <v>118</v>
      </c>
      <c r="B35" s="182" t="s">
        <v>236</v>
      </c>
      <c r="C35" s="111"/>
      <c r="D35" s="125"/>
      <c r="E35" s="124"/>
      <c r="F35" s="124"/>
      <c r="G35" s="124">
        <v>44</v>
      </c>
      <c r="H35" s="120"/>
      <c r="I35" s="124"/>
      <c r="J35" s="124"/>
      <c r="K35" s="120"/>
      <c r="L35" s="124"/>
      <c r="M35" s="120"/>
      <c r="N35" s="124"/>
      <c r="O35" s="124"/>
      <c r="P35" s="124"/>
      <c r="Q35" s="124"/>
      <c r="R35" s="124"/>
      <c r="S35" s="124"/>
      <c r="T35" s="124"/>
      <c r="U35" s="124"/>
      <c r="V35" s="124"/>
      <c r="W35" s="124"/>
      <c r="X35" s="124"/>
      <c r="Y35" s="124"/>
      <c r="Z35" s="124"/>
      <c r="AA35" s="124"/>
      <c r="AB35" s="124"/>
      <c r="AC35" s="124"/>
      <c r="AD35" s="124"/>
      <c r="AE35" s="124"/>
      <c r="AF35" s="121"/>
      <c r="AG35" s="111"/>
      <c r="AH35" s="111"/>
      <c r="AI35" s="125"/>
      <c r="AJ35" s="124"/>
      <c r="AK35" s="121"/>
      <c r="AL35" s="125"/>
      <c r="AM35" s="124"/>
      <c r="AN35" s="113">
        <f t="shared" si="5"/>
        <v>44</v>
      </c>
    </row>
    <row r="36" spans="1:41" ht="14.45" customHeight="1" x14ac:dyDescent="0.2">
      <c r="A36" s="110" t="s">
        <v>119</v>
      </c>
      <c r="B36" s="182" t="s">
        <v>237</v>
      </c>
      <c r="C36" s="122">
        <v>1073</v>
      </c>
      <c r="D36" s="125"/>
      <c r="E36" s="124"/>
      <c r="F36" s="124"/>
      <c r="G36" s="124"/>
      <c r="H36" s="120"/>
      <c r="I36" s="124"/>
      <c r="J36" s="124"/>
      <c r="K36" s="124"/>
      <c r="L36" s="124">
        <v>51</v>
      </c>
      <c r="M36" s="120"/>
      <c r="N36" s="124"/>
      <c r="O36" s="124"/>
      <c r="P36" s="124"/>
      <c r="Q36" s="124"/>
      <c r="R36" s="124"/>
      <c r="S36" s="124"/>
      <c r="T36" s="124"/>
      <c r="U36" s="124"/>
      <c r="V36" s="124"/>
      <c r="W36" s="124"/>
      <c r="X36" s="124"/>
      <c r="Y36" s="124"/>
      <c r="Z36" s="124"/>
      <c r="AA36" s="124"/>
      <c r="AB36" s="124"/>
      <c r="AC36" s="124"/>
      <c r="AD36" s="124"/>
      <c r="AE36" s="124"/>
      <c r="AF36" s="121"/>
      <c r="AG36" s="111"/>
      <c r="AH36" s="111"/>
      <c r="AI36" s="125"/>
      <c r="AJ36" s="124"/>
      <c r="AK36" s="121"/>
      <c r="AL36" s="125"/>
      <c r="AM36" s="124"/>
      <c r="AN36" s="113">
        <f t="shared" si="5"/>
        <v>1124</v>
      </c>
    </row>
    <row r="37" spans="1:41" ht="14.45" customHeight="1" x14ac:dyDescent="0.2">
      <c r="A37" s="110" t="s">
        <v>238</v>
      </c>
      <c r="B37" s="182" t="s">
        <v>239</v>
      </c>
      <c r="C37" s="111"/>
      <c r="D37" s="125"/>
      <c r="E37" s="124"/>
      <c r="F37" s="124"/>
      <c r="G37" s="124"/>
      <c r="H37" s="120"/>
      <c r="I37" s="124"/>
      <c r="J37" s="124"/>
      <c r="K37" s="120"/>
      <c r="L37" s="124"/>
      <c r="M37" s="120"/>
      <c r="N37" s="124"/>
      <c r="O37" s="124"/>
      <c r="P37" s="124"/>
      <c r="Q37" s="124"/>
      <c r="R37" s="124"/>
      <c r="S37" s="124"/>
      <c r="T37" s="124"/>
      <c r="U37" s="124"/>
      <c r="V37" s="124"/>
      <c r="W37" s="124"/>
      <c r="X37" s="124"/>
      <c r="Y37" s="124"/>
      <c r="Z37" s="124"/>
      <c r="AA37" s="124"/>
      <c r="AB37" s="124"/>
      <c r="AC37" s="124"/>
      <c r="AD37" s="124"/>
      <c r="AE37" s="124"/>
      <c r="AF37" s="121"/>
      <c r="AG37" s="111"/>
      <c r="AH37" s="111"/>
      <c r="AI37" s="125"/>
      <c r="AJ37" s="124"/>
      <c r="AK37" s="121"/>
      <c r="AL37" s="125"/>
      <c r="AM37" s="124"/>
      <c r="AN37" s="113">
        <f t="shared" si="5"/>
        <v>0</v>
      </c>
    </row>
    <row r="38" spans="1:41" ht="14.45" customHeight="1" x14ac:dyDescent="0.2">
      <c r="A38" s="110" t="s">
        <v>240</v>
      </c>
      <c r="B38" s="182" t="s">
        <v>241</v>
      </c>
      <c r="C38" s="122"/>
      <c r="D38" s="125"/>
      <c r="E38" s="124"/>
      <c r="F38" s="124"/>
      <c r="G38" s="124"/>
      <c r="H38" s="120"/>
      <c r="I38" s="124"/>
      <c r="J38" s="124"/>
      <c r="K38" s="124"/>
      <c r="L38" s="124"/>
      <c r="M38" s="120"/>
      <c r="N38" s="124">
        <v>605</v>
      </c>
      <c r="O38" s="124"/>
      <c r="P38" s="124"/>
      <c r="Q38" s="124"/>
      <c r="R38" s="124"/>
      <c r="S38" s="124"/>
      <c r="T38" s="124"/>
      <c r="U38" s="124"/>
      <c r="V38" s="124"/>
      <c r="W38" s="124"/>
      <c r="X38" s="124"/>
      <c r="Y38" s="124"/>
      <c r="Z38" s="124"/>
      <c r="AA38" s="124"/>
      <c r="AB38" s="124"/>
      <c r="AC38" s="124"/>
      <c r="AD38" s="124"/>
      <c r="AE38" s="124"/>
      <c r="AF38" s="121"/>
      <c r="AG38" s="111"/>
      <c r="AH38" s="111"/>
      <c r="AI38" s="125"/>
      <c r="AJ38" s="124"/>
      <c r="AK38" s="121"/>
      <c r="AL38" s="125"/>
      <c r="AM38" s="124"/>
      <c r="AN38" s="113">
        <f t="shared" si="5"/>
        <v>605</v>
      </c>
    </row>
    <row r="39" spans="1:41" ht="14.45" customHeight="1" x14ac:dyDescent="0.2">
      <c r="A39" s="110" t="s">
        <v>242</v>
      </c>
      <c r="B39" s="182" t="s">
        <v>243</v>
      </c>
      <c r="C39" s="111"/>
      <c r="D39" s="125"/>
      <c r="E39" s="124"/>
      <c r="F39" s="124"/>
      <c r="G39" s="124"/>
      <c r="H39" s="120"/>
      <c r="I39" s="124"/>
      <c r="J39" s="124"/>
      <c r="K39" s="120"/>
      <c r="L39" s="124"/>
      <c r="M39" s="120"/>
      <c r="N39" s="124">
        <v>702</v>
      </c>
      <c r="O39" s="124"/>
      <c r="P39" s="124"/>
      <c r="Q39" s="124"/>
      <c r="R39" s="124"/>
      <c r="S39" s="124"/>
      <c r="T39" s="124"/>
      <c r="U39" s="124"/>
      <c r="V39" s="124"/>
      <c r="W39" s="124"/>
      <c r="X39" s="124"/>
      <c r="Y39" s="124"/>
      <c r="Z39" s="124"/>
      <c r="AA39" s="124"/>
      <c r="AB39" s="124"/>
      <c r="AC39" s="124"/>
      <c r="AD39" s="124"/>
      <c r="AE39" s="124"/>
      <c r="AF39" s="121"/>
      <c r="AG39" s="111"/>
      <c r="AH39" s="111"/>
      <c r="AI39" s="125"/>
      <c r="AJ39" s="124"/>
      <c r="AK39" s="121"/>
      <c r="AL39" s="125"/>
      <c r="AM39" s="124"/>
      <c r="AN39" s="113">
        <f t="shared" si="5"/>
        <v>702</v>
      </c>
    </row>
    <row r="40" spans="1:41" ht="14.45" customHeight="1" x14ac:dyDescent="0.2">
      <c r="A40" s="520" t="s">
        <v>244</v>
      </c>
      <c r="B40" s="521"/>
      <c r="C40" s="311">
        <f>SUM(C34:C39)</f>
        <v>1073</v>
      </c>
      <c r="D40" s="125">
        <f t="shared" ref="D40:AM40" si="6">SUM(D34:D39)</f>
        <v>0</v>
      </c>
      <c r="E40" s="131">
        <f t="shared" si="6"/>
        <v>0</v>
      </c>
      <c r="F40" s="131">
        <f t="shared" si="6"/>
        <v>0</v>
      </c>
      <c r="G40" s="131">
        <f t="shared" si="6"/>
        <v>44</v>
      </c>
      <c r="H40" s="120">
        <f t="shared" si="6"/>
        <v>0</v>
      </c>
      <c r="I40" s="131">
        <f t="shared" si="6"/>
        <v>0</v>
      </c>
      <c r="J40" s="131">
        <f t="shared" si="6"/>
        <v>0</v>
      </c>
      <c r="K40" s="131">
        <f t="shared" si="6"/>
        <v>0</v>
      </c>
      <c r="L40" s="131">
        <f t="shared" si="6"/>
        <v>51</v>
      </c>
      <c r="M40" s="111">
        <f t="shared" si="6"/>
        <v>0</v>
      </c>
      <c r="N40" s="131">
        <f t="shared" si="6"/>
        <v>1307</v>
      </c>
      <c r="O40" s="131">
        <f t="shared" si="6"/>
        <v>0</v>
      </c>
      <c r="P40" s="131">
        <f t="shared" si="6"/>
        <v>0</v>
      </c>
      <c r="Q40" s="131">
        <f t="shared" si="6"/>
        <v>0</v>
      </c>
      <c r="R40" s="131">
        <f t="shared" si="6"/>
        <v>0</v>
      </c>
      <c r="S40" s="131">
        <f t="shared" si="6"/>
        <v>0</v>
      </c>
      <c r="T40" s="131">
        <f t="shared" si="6"/>
        <v>0</v>
      </c>
      <c r="U40" s="131">
        <f t="shared" si="6"/>
        <v>0</v>
      </c>
      <c r="V40" s="131">
        <f t="shared" si="6"/>
        <v>0</v>
      </c>
      <c r="W40" s="131">
        <f t="shared" si="6"/>
        <v>0</v>
      </c>
      <c r="X40" s="131">
        <f t="shared" si="6"/>
        <v>0</v>
      </c>
      <c r="Y40" s="131">
        <f t="shared" si="6"/>
        <v>0</v>
      </c>
      <c r="Z40" s="131">
        <f t="shared" si="6"/>
        <v>0</v>
      </c>
      <c r="AA40" s="131">
        <f t="shared" si="6"/>
        <v>0</v>
      </c>
      <c r="AB40" s="131">
        <f t="shared" si="6"/>
        <v>0</v>
      </c>
      <c r="AC40" s="131">
        <f t="shared" si="6"/>
        <v>0</v>
      </c>
      <c r="AD40" s="131">
        <f t="shared" si="6"/>
        <v>0</v>
      </c>
      <c r="AE40" s="131">
        <f t="shared" si="6"/>
        <v>0</v>
      </c>
      <c r="AF40" s="111">
        <f t="shared" si="6"/>
        <v>0</v>
      </c>
      <c r="AG40" s="111">
        <f t="shared" si="6"/>
        <v>0</v>
      </c>
      <c r="AH40" s="111">
        <f t="shared" si="6"/>
        <v>0</v>
      </c>
      <c r="AI40" s="111">
        <f t="shared" si="6"/>
        <v>0</v>
      </c>
      <c r="AJ40" s="131">
        <f t="shared" si="6"/>
        <v>0</v>
      </c>
      <c r="AK40" s="121">
        <f t="shared" si="6"/>
        <v>0</v>
      </c>
      <c r="AL40" s="125">
        <f t="shared" si="6"/>
        <v>0</v>
      </c>
      <c r="AM40" s="131">
        <f t="shared" si="6"/>
        <v>0</v>
      </c>
      <c r="AN40" s="179">
        <f>SUM(C40:AM40)</f>
        <v>2475</v>
      </c>
      <c r="AO40" s="136"/>
    </row>
    <row r="41" spans="1:41" ht="8.25" customHeight="1" x14ac:dyDescent="0.2">
      <c r="A41" s="137"/>
      <c r="B41" s="138"/>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09"/>
      <c r="AO41" s="104"/>
    </row>
    <row r="42" spans="1:41" ht="15" x14ac:dyDescent="0.25">
      <c r="A42" s="105" t="s">
        <v>245</v>
      </c>
      <c r="B42" s="313" t="s">
        <v>246</v>
      </c>
      <c r="C42" s="140"/>
      <c r="D42" s="141"/>
      <c r="E42" s="140"/>
      <c r="F42" s="140"/>
      <c r="G42" s="140"/>
      <c r="H42" s="141"/>
      <c r="I42" s="140"/>
      <c r="J42" s="140"/>
      <c r="K42" s="141"/>
      <c r="L42" s="141"/>
      <c r="M42" s="141"/>
      <c r="N42" s="140"/>
      <c r="O42" s="140"/>
      <c r="P42" s="140"/>
      <c r="Q42" s="140"/>
      <c r="R42" s="140"/>
      <c r="S42" s="140"/>
      <c r="T42" s="141"/>
      <c r="U42" s="141"/>
      <c r="V42" s="141"/>
      <c r="W42" s="140"/>
      <c r="X42" s="140"/>
      <c r="Y42" s="140"/>
      <c r="Z42" s="140"/>
      <c r="AA42" s="141"/>
      <c r="AB42" s="141"/>
      <c r="AC42" s="141"/>
      <c r="AD42" s="141"/>
      <c r="AE42" s="141"/>
      <c r="AF42" s="141"/>
      <c r="AG42" s="141"/>
      <c r="AH42" s="141"/>
      <c r="AI42" s="141"/>
      <c r="AJ42" s="140"/>
      <c r="AK42" s="141"/>
      <c r="AL42" s="141"/>
      <c r="AM42" s="140"/>
      <c r="AN42" s="142"/>
      <c r="AO42" s="104"/>
    </row>
    <row r="43" spans="1:41" ht="14.45" customHeight="1" x14ac:dyDescent="0.2">
      <c r="A43" s="110" t="s">
        <v>247</v>
      </c>
      <c r="B43" s="182" t="s">
        <v>248</v>
      </c>
      <c r="C43" s="122"/>
      <c r="D43" s="125"/>
      <c r="E43" s="124"/>
      <c r="F43" s="124"/>
      <c r="G43" s="124"/>
      <c r="H43" s="120"/>
      <c r="I43" s="124"/>
      <c r="J43" s="124"/>
      <c r="K43" s="124"/>
      <c r="L43" s="124"/>
      <c r="M43" s="120"/>
      <c r="N43" s="124">
        <v>77</v>
      </c>
      <c r="O43" s="124"/>
      <c r="P43" s="124"/>
      <c r="Q43" s="124"/>
      <c r="R43" s="124"/>
      <c r="S43" s="124"/>
      <c r="T43" s="124"/>
      <c r="U43" s="124"/>
      <c r="V43" s="124"/>
      <c r="W43" s="124"/>
      <c r="X43" s="124"/>
      <c r="Y43" s="124"/>
      <c r="Z43" s="124"/>
      <c r="AA43" s="124"/>
      <c r="AB43" s="124"/>
      <c r="AC43" s="124"/>
      <c r="AD43" s="124"/>
      <c r="AE43" s="124"/>
      <c r="AF43" s="121"/>
      <c r="AG43" s="111"/>
      <c r="AH43" s="111"/>
      <c r="AI43" s="125"/>
      <c r="AJ43" s="124"/>
      <c r="AK43" s="121"/>
      <c r="AL43" s="125"/>
      <c r="AM43" s="124"/>
      <c r="AN43" s="113">
        <f t="shared" ref="AN43:AN49" si="7">SUM(C43:AM43)</f>
        <v>77</v>
      </c>
    </row>
    <row r="44" spans="1:41" ht="14.45" customHeight="1" x14ac:dyDescent="0.2">
      <c r="A44" s="110" t="s">
        <v>124</v>
      </c>
      <c r="B44" s="182" t="s">
        <v>249</v>
      </c>
      <c r="C44" s="111"/>
      <c r="D44" s="125"/>
      <c r="E44" s="124"/>
      <c r="F44" s="124"/>
      <c r="G44" s="124"/>
      <c r="H44" s="120"/>
      <c r="I44" s="124"/>
      <c r="J44" s="124"/>
      <c r="K44" s="120"/>
      <c r="L44" s="124"/>
      <c r="M44" s="120"/>
      <c r="N44" s="124"/>
      <c r="O44" s="124"/>
      <c r="P44" s="124"/>
      <c r="Q44" s="124"/>
      <c r="R44" s="124"/>
      <c r="S44" s="124"/>
      <c r="T44" s="124"/>
      <c r="U44" s="124"/>
      <c r="V44" s="124"/>
      <c r="W44" s="124"/>
      <c r="X44" s="124"/>
      <c r="Y44" s="124"/>
      <c r="Z44" s="124"/>
      <c r="AA44" s="124"/>
      <c r="AB44" s="124"/>
      <c r="AC44" s="124"/>
      <c r="AD44" s="124"/>
      <c r="AE44" s="124"/>
      <c r="AF44" s="121"/>
      <c r="AG44" s="111"/>
      <c r="AH44" s="111"/>
      <c r="AI44" s="125"/>
      <c r="AJ44" s="124"/>
      <c r="AK44" s="121"/>
      <c r="AL44" s="125"/>
      <c r="AM44" s="124"/>
      <c r="AN44" s="113">
        <f t="shared" si="7"/>
        <v>0</v>
      </c>
    </row>
    <row r="45" spans="1:41" ht="14.45" customHeight="1" x14ac:dyDescent="0.2">
      <c r="A45" s="110" t="s">
        <v>250</v>
      </c>
      <c r="B45" s="182" t="s">
        <v>251</v>
      </c>
      <c r="C45" s="111"/>
      <c r="D45" s="125"/>
      <c r="E45" s="124"/>
      <c r="F45" s="124"/>
      <c r="G45" s="124"/>
      <c r="H45" s="120"/>
      <c r="I45" s="124"/>
      <c r="J45" s="124"/>
      <c r="K45" s="120"/>
      <c r="L45" s="124"/>
      <c r="M45" s="120"/>
      <c r="N45" s="124"/>
      <c r="O45" s="124"/>
      <c r="P45" s="124"/>
      <c r="Q45" s="124"/>
      <c r="R45" s="124"/>
      <c r="S45" s="124"/>
      <c r="T45" s="124"/>
      <c r="U45" s="124"/>
      <c r="V45" s="124"/>
      <c r="W45" s="124"/>
      <c r="X45" s="124"/>
      <c r="Y45" s="124"/>
      <c r="Z45" s="124"/>
      <c r="AA45" s="124"/>
      <c r="AB45" s="124"/>
      <c r="AC45" s="124"/>
      <c r="AD45" s="124"/>
      <c r="AE45" s="124"/>
      <c r="AF45" s="121"/>
      <c r="AG45" s="111"/>
      <c r="AH45" s="111"/>
      <c r="AI45" s="125"/>
      <c r="AJ45" s="124"/>
      <c r="AK45" s="121"/>
      <c r="AL45" s="125"/>
      <c r="AM45" s="124"/>
      <c r="AN45" s="113">
        <f>SUM(C45:AM45)</f>
        <v>0</v>
      </c>
    </row>
    <row r="46" spans="1:41" ht="14.45" customHeight="1" x14ac:dyDescent="0.2">
      <c r="A46" s="110" t="s">
        <v>252</v>
      </c>
      <c r="B46" s="182" t="s">
        <v>253</v>
      </c>
      <c r="C46" s="111"/>
      <c r="D46" s="125"/>
      <c r="E46" s="124"/>
      <c r="F46" s="124"/>
      <c r="G46" s="124"/>
      <c r="H46" s="120"/>
      <c r="I46" s="124"/>
      <c r="J46" s="124"/>
      <c r="K46" s="124">
        <v>1497</v>
      </c>
      <c r="L46" s="124"/>
      <c r="M46" s="120"/>
      <c r="N46" s="124">
        <v>60</v>
      </c>
      <c r="O46" s="124"/>
      <c r="P46" s="124"/>
      <c r="Q46" s="124"/>
      <c r="R46" s="124"/>
      <c r="S46" s="124"/>
      <c r="T46" s="124"/>
      <c r="U46" s="124"/>
      <c r="V46" s="124"/>
      <c r="W46" s="124"/>
      <c r="X46" s="124"/>
      <c r="Y46" s="124"/>
      <c r="Z46" s="124"/>
      <c r="AA46" s="124"/>
      <c r="AB46" s="124"/>
      <c r="AC46" s="124"/>
      <c r="AD46" s="124"/>
      <c r="AE46" s="124"/>
      <c r="AF46" s="121"/>
      <c r="AG46" s="111"/>
      <c r="AH46" s="111"/>
      <c r="AI46" s="125"/>
      <c r="AJ46" s="124"/>
      <c r="AK46" s="121"/>
      <c r="AL46" s="125"/>
      <c r="AM46" s="124"/>
      <c r="AN46" s="113">
        <f t="shared" si="7"/>
        <v>1557</v>
      </c>
    </row>
    <row r="47" spans="1:41" ht="14.45" customHeight="1" x14ac:dyDescent="0.2">
      <c r="A47" s="110" t="s">
        <v>254</v>
      </c>
      <c r="B47" s="182" t="s">
        <v>255</v>
      </c>
      <c r="C47" s="111"/>
      <c r="D47" s="125"/>
      <c r="E47" s="124"/>
      <c r="F47" s="124"/>
      <c r="G47" s="124"/>
      <c r="H47" s="120"/>
      <c r="I47" s="124"/>
      <c r="J47" s="124"/>
      <c r="K47" s="124">
        <v>32</v>
      </c>
      <c r="L47" s="124"/>
      <c r="M47" s="120"/>
      <c r="N47" s="124"/>
      <c r="O47" s="124"/>
      <c r="P47" s="124"/>
      <c r="Q47" s="124"/>
      <c r="R47" s="124"/>
      <c r="S47" s="124"/>
      <c r="T47" s="124"/>
      <c r="U47" s="124"/>
      <c r="V47" s="124"/>
      <c r="W47" s="124"/>
      <c r="X47" s="124"/>
      <c r="Y47" s="124"/>
      <c r="Z47" s="124"/>
      <c r="AA47" s="124"/>
      <c r="AB47" s="124"/>
      <c r="AC47" s="124"/>
      <c r="AD47" s="124"/>
      <c r="AE47" s="124"/>
      <c r="AF47" s="121"/>
      <c r="AG47" s="111"/>
      <c r="AH47" s="111"/>
      <c r="AI47" s="125"/>
      <c r="AJ47" s="124"/>
      <c r="AK47" s="121"/>
      <c r="AL47" s="125"/>
      <c r="AM47" s="124"/>
      <c r="AN47" s="113">
        <f t="shared" si="7"/>
        <v>32</v>
      </c>
    </row>
    <row r="48" spans="1:41" ht="14.45" customHeight="1" x14ac:dyDescent="0.2">
      <c r="A48" s="110" t="s">
        <v>256</v>
      </c>
      <c r="B48" s="182" t="s">
        <v>257</v>
      </c>
      <c r="C48" s="111"/>
      <c r="D48" s="125"/>
      <c r="E48" s="124"/>
      <c r="F48" s="124"/>
      <c r="G48" s="124"/>
      <c r="H48" s="120"/>
      <c r="I48" s="124"/>
      <c r="J48" s="124"/>
      <c r="K48" s="120"/>
      <c r="L48" s="124">
        <v>19</v>
      </c>
      <c r="M48" s="120"/>
      <c r="N48" s="124">
        <v>427</v>
      </c>
      <c r="O48" s="124"/>
      <c r="P48" s="124"/>
      <c r="Q48" s="124"/>
      <c r="R48" s="124"/>
      <c r="S48" s="124"/>
      <c r="T48" s="124">
        <v>51</v>
      </c>
      <c r="U48" s="124"/>
      <c r="V48" s="124"/>
      <c r="W48" s="124"/>
      <c r="X48" s="124"/>
      <c r="Y48" s="124"/>
      <c r="Z48" s="124"/>
      <c r="AA48" s="124"/>
      <c r="AB48" s="124"/>
      <c r="AC48" s="124"/>
      <c r="AD48" s="124"/>
      <c r="AE48" s="124"/>
      <c r="AF48" s="121"/>
      <c r="AG48" s="111"/>
      <c r="AH48" s="111"/>
      <c r="AI48" s="125"/>
      <c r="AJ48" s="124"/>
      <c r="AK48" s="121"/>
      <c r="AL48" s="125"/>
      <c r="AM48" s="124"/>
      <c r="AN48" s="113">
        <f t="shared" si="7"/>
        <v>497</v>
      </c>
    </row>
    <row r="49" spans="1:41" ht="14.45" customHeight="1" x14ac:dyDescent="0.2">
      <c r="A49" s="110" t="s">
        <v>258</v>
      </c>
      <c r="B49" s="182" t="s">
        <v>259</v>
      </c>
      <c r="C49" s="111"/>
      <c r="D49" s="125"/>
      <c r="E49" s="124"/>
      <c r="F49" s="124"/>
      <c r="G49" s="124"/>
      <c r="H49" s="120"/>
      <c r="I49" s="124"/>
      <c r="J49" s="124"/>
      <c r="K49" s="120"/>
      <c r="L49" s="124"/>
      <c r="M49" s="120"/>
      <c r="N49" s="124"/>
      <c r="O49" s="124"/>
      <c r="P49" s="124"/>
      <c r="Q49" s="124"/>
      <c r="R49" s="124"/>
      <c r="S49" s="124"/>
      <c r="T49" s="124"/>
      <c r="U49" s="124">
        <v>27</v>
      </c>
      <c r="V49" s="124"/>
      <c r="W49" s="124"/>
      <c r="X49" s="124"/>
      <c r="Y49" s="124"/>
      <c r="Z49" s="124"/>
      <c r="AA49" s="124"/>
      <c r="AB49" s="124"/>
      <c r="AC49" s="124"/>
      <c r="AD49" s="124"/>
      <c r="AE49" s="124"/>
      <c r="AF49" s="121"/>
      <c r="AG49" s="111"/>
      <c r="AH49" s="111"/>
      <c r="AI49" s="125"/>
      <c r="AJ49" s="124"/>
      <c r="AK49" s="121"/>
      <c r="AL49" s="125"/>
      <c r="AM49" s="124"/>
      <c r="AN49" s="113">
        <f t="shared" si="7"/>
        <v>27</v>
      </c>
    </row>
    <row r="50" spans="1:41" ht="14.45" customHeight="1" x14ac:dyDescent="0.2">
      <c r="A50" s="520" t="s">
        <v>260</v>
      </c>
      <c r="B50" s="521"/>
      <c r="C50" s="122">
        <f>SUM(C43:C49)</f>
        <v>0</v>
      </c>
      <c r="D50" s="125">
        <f t="shared" ref="D50:AM50" si="8">SUM(D43:D49)</f>
        <v>0</v>
      </c>
      <c r="E50" s="131">
        <f t="shared" si="8"/>
        <v>0</v>
      </c>
      <c r="F50" s="131">
        <f t="shared" si="8"/>
        <v>0</v>
      </c>
      <c r="G50" s="131">
        <f t="shared" si="8"/>
        <v>0</v>
      </c>
      <c r="H50" s="120">
        <f t="shared" si="8"/>
        <v>0</v>
      </c>
      <c r="I50" s="131">
        <f t="shared" si="8"/>
        <v>0</v>
      </c>
      <c r="J50" s="131">
        <f t="shared" si="8"/>
        <v>0</v>
      </c>
      <c r="K50" s="131">
        <f t="shared" si="8"/>
        <v>1529</v>
      </c>
      <c r="L50" s="131">
        <f t="shared" si="8"/>
        <v>19</v>
      </c>
      <c r="M50" s="111">
        <f t="shared" si="8"/>
        <v>0</v>
      </c>
      <c r="N50" s="131">
        <f t="shared" si="8"/>
        <v>564</v>
      </c>
      <c r="O50" s="131">
        <f t="shared" si="8"/>
        <v>0</v>
      </c>
      <c r="P50" s="131">
        <f t="shared" si="8"/>
        <v>0</v>
      </c>
      <c r="Q50" s="131">
        <f t="shared" si="8"/>
        <v>0</v>
      </c>
      <c r="R50" s="131">
        <f t="shared" si="8"/>
        <v>0</v>
      </c>
      <c r="S50" s="131">
        <f t="shared" si="8"/>
        <v>0</v>
      </c>
      <c r="T50" s="131">
        <f t="shared" si="8"/>
        <v>51</v>
      </c>
      <c r="U50" s="131">
        <f t="shared" si="8"/>
        <v>27</v>
      </c>
      <c r="V50" s="131">
        <f t="shared" si="8"/>
        <v>0</v>
      </c>
      <c r="W50" s="131">
        <f t="shared" si="8"/>
        <v>0</v>
      </c>
      <c r="X50" s="131">
        <f t="shared" si="8"/>
        <v>0</v>
      </c>
      <c r="Y50" s="131">
        <f t="shared" si="8"/>
        <v>0</v>
      </c>
      <c r="Z50" s="131">
        <f t="shared" si="8"/>
        <v>0</v>
      </c>
      <c r="AA50" s="131">
        <f t="shared" si="8"/>
        <v>0</v>
      </c>
      <c r="AB50" s="131">
        <f t="shared" si="8"/>
        <v>0</v>
      </c>
      <c r="AC50" s="131">
        <f t="shared" si="8"/>
        <v>0</v>
      </c>
      <c r="AD50" s="131">
        <f t="shared" si="8"/>
        <v>0</v>
      </c>
      <c r="AE50" s="131">
        <f t="shared" si="8"/>
        <v>0</v>
      </c>
      <c r="AF50" s="111">
        <f t="shared" si="8"/>
        <v>0</v>
      </c>
      <c r="AG50" s="111">
        <f t="shared" si="8"/>
        <v>0</v>
      </c>
      <c r="AH50" s="111">
        <f t="shared" si="8"/>
        <v>0</v>
      </c>
      <c r="AI50" s="111">
        <f t="shared" si="8"/>
        <v>0</v>
      </c>
      <c r="AJ50" s="131">
        <f t="shared" si="8"/>
        <v>0</v>
      </c>
      <c r="AK50" s="121">
        <f t="shared" si="8"/>
        <v>0</v>
      </c>
      <c r="AL50" s="125">
        <f t="shared" si="8"/>
        <v>0</v>
      </c>
      <c r="AM50" s="131">
        <f t="shared" si="8"/>
        <v>0</v>
      </c>
      <c r="AN50" s="179">
        <f>SUM(C50:AM50)</f>
        <v>2190</v>
      </c>
      <c r="AO50" s="136"/>
    </row>
    <row r="51" spans="1:41" ht="8.25" customHeight="1" x14ac:dyDescent="0.2">
      <c r="A51" s="137"/>
      <c r="B51" s="138"/>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09"/>
      <c r="AO51" s="104"/>
    </row>
    <row r="52" spans="1:41" ht="15" x14ac:dyDescent="0.25">
      <c r="A52" s="105" t="s">
        <v>261</v>
      </c>
      <c r="B52" s="313" t="s">
        <v>262</v>
      </c>
      <c r="C52" s="141"/>
      <c r="D52" s="141"/>
      <c r="E52" s="140"/>
      <c r="F52" s="140"/>
      <c r="G52" s="140"/>
      <c r="H52" s="141"/>
      <c r="I52" s="140"/>
      <c r="J52" s="140"/>
      <c r="K52" s="141"/>
      <c r="L52" s="140"/>
      <c r="M52" s="141"/>
      <c r="N52" s="140"/>
      <c r="O52" s="140"/>
      <c r="P52" s="140"/>
      <c r="Q52" s="140"/>
      <c r="R52" s="140"/>
      <c r="S52" s="140"/>
      <c r="T52" s="141"/>
      <c r="U52" s="141"/>
      <c r="V52" s="141"/>
      <c r="W52" s="140"/>
      <c r="X52" s="140"/>
      <c r="Y52" s="140"/>
      <c r="Z52" s="140"/>
      <c r="AA52" s="141"/>
      <c r="AB52" s="141"/>
      <c r="AC52" s="141"/>
      <c r="AD52" s="141"/>
      <c r="AE52" s="141"/>
      <c r="AF52" s="141"/>
      <c r="AG52" s="141"/>
      <c r="AH52" s="141"/>
      <c r="AI52" s="141"/>
      <c r="AJ52" s="140"/>
      <c r="AK52" s="141"/>
      <c r="AL52" s="141"/>
      <c r="AM52" s="140"/>
      <c r="AN52" s="142"/>
      <c r="AO52" s="104"/>
    </row>
    <row r="53" spans="1:41" ht="14.45" customHeight="1" x14ac:dyDescent="0.2">
      <c r="A53" s="110" t="s">
        <v>143</v>
      </c>
      <c r="B53" s="182" t="s">
        <v>263</v>
      </c>
      <c r="C53" s="111"/>
      <c r="D53" s="125"/>
      <c r="E53" s="124"/>
      <c r="F53" s="124"/>
      <c r="G53" s="124"/>
      <c r="H53" s="120"/>
      <c r="I53" s="124"/>
      <c r="J53" s="124"/>
      <c r="K53" s="120"/>
      <c r="L53" s="124"/>
      <c r="M53" s="120"/>
      <c r="N53" s="124">
        <v>1894</v>
      </c>
      <c r="O53" s="124"/>
      <c r="P53" s="124"/>
      <c r="Q53" s="124"/>
      <c r="R53" s="124"/>
      <c r="S53" s="124"/>
      <c r="T53" s="124"/>
      <c r="U53" s="124"/>
      <c r="V53" s="124"/>
      <c r="W53" s="124"/>
      <c r="X53" s="124"/>
      <c r="Y53" s="124"/>
      <c r="Z53" s="124"/>
      <c r="AA53" s="124"/>
      <c r="AB53" s="124"/>
      <c r="AC53" s="124"/>
      <c r="AD53" s="124"/>
      <c r="AE53" s="124"/>
      <c r="AF53" s="121"/>
      <c r="AG53" s="111"/>
      <c r="AH53" s="111"/>
      <c r="AI53" s="125"/>
      <c r="AJ53" s="124"/>
      <c r="AK53" s="121"/>
      <c r="AL53" s="125"/>
      <c r="AM53" s="124"/>
      <c r="AN53" s="113">
        <f>SUM(C53:AM53)</f>
        <v>1894</v>
      </c>
    </row>
    <row r="54" spans="1:41" ht="14.45" customHeight="1" x14ac:dyDescent="0.2">
      <c r="A54" s="110" t="s">
        <v>264</v>
      </c>
      <c r="B54" s="182" t="s">
        <v>265</v>
      </c>
      <c r="C54" s="111"/>
      <c r="D54" s="125"/>
      <c r="E54" s="124"/>
      <c r="F54" s="124"/>
      <c r="G54" s="124"/>
      <c r="H54" s="120"/>
      <c r="I54" s="124"/>
      <c r="J54" s="124"/>
      <c r="K54" s="124"/>
      <c r="L54" s="124"/>
      <c r="M54" s="120"/>
      <c r="N54" s="124">
        <v>10795</v>
      </c>
      <c r="O54" s="124">
        <v>165</v>
      </c>
      <c r="P54" s="124"/>
      <c r="Q54" s="124"/>
      <c r="R54" s="124"/>
      <c r="S54" s="124"/>
      <c r="T54" s="124"/>
      <c r="U54" s="124"/>
      <c r="V54" s="124"/>
      <c r="W54" s="124"/>
      <c r="X54" s="124"/>
      <c r="Y54" s="124"/>
      <c r="Z54" s="124"/>
      <c r="AA54" s="124"/>
      <c r="AB54" s="124"/>
      <c r="AC54" s="124"/>
      <c r="AD54" s="124"/>
      <c r="AE54" s="124"/>
      <c r="AF54" s="121"/>
      <c r="AG54" s="111"/>
      <c r="AH54" s="111"/>
      <c r="AI54" s="125"/>
      <c r="AJ54" s="124"/>
      <c r="AK54" s="121"/>
      <c r="AL54" s="125"/>
      <c r="AM54" s="124"/>
      <c r="AN54" s="113">
        <f>SUM(C54:AM54)</f>
        <v>10960</v>
      </c>
    </row>
    <row r="55" spans="1:41" ht="14.45" customHeight="1" x14ac:dyDescent="0.2">
      <c r="A55" s="110" t="s">
        <v>266</v>
      </c>
      <c r="B55" s="182" t="s">
        <v>267</v>
      </c>
      <c r="C55" s="111"/>
      <c r="D55" s="125"/>
      <c r="E55" s="124"/>
      <c r="F55" s="124"/>
      <c r="G55" s="124"/>
      <c r="H55" s="120"/>
      <c r="I55" s="124"/>
      <c r="J55" s="124"/>
      <c r="K55" s="124"/>
      <c r="L55" s="124"/>
      <c r="M55" s="120"/>
      <c r="N55" s="124">
        <v>128</v>
      </c>
      <c r="O55" s="124"/>
      <c r="P55" s="124"/>
      <c r="Q55" s="124"/>
      <c r="R55" s="124"/>
      <c r="S55" s="124"/>
      <c r="T55" s="124"/>
      <c r="U55" s="124"/>
      <c r="V55" s="124"/>
      <c r="W55" s="124"/>
      <c r="X55" s="124"/>
      <c r="Y55" s="124"/>
      <c r="Z55" s="124"/>
      <c r="AA55" s="124"/>
      <c r="AB55" s="124"/>
      <c r="AC55" s="124"/>
      <c r="AD55" s="124"/>
      <c r="AE55" s="124"/>
      <c r="AF55" s="121"/>
      <c r="AG55" s="111"/>
      <c r="AH55" s="111"/>
      <c r="AI55" s="125"/>
      <c r="AJ55" s="124"/>
      <c r="AK55" s="121"/>
      <c r="AL55" s="125"/>
      <c r="AM55" s="124"/>
      <c r="AN55" s="113">
        <f>SUM(C55:AM55)</f>
        <v>128</v>
      </c>
    </row>
    <row r="56" spans="1:41" ht="14.45" customHeight="1" x14ac:dyDescent="0.2">
      <c r="A56" s="110" t="s">
        <v>268</v>
      </c>
      <c r="B56" s="182" t="s">
        <v>269</v>
      </c>
      <c r="C56" s="111"/>
      <c r="D56" s="125"/>
      <c r="E56" s="124">
        <v>34</v>
      </c>
      <c r="F56" s="124"/>
      <c r="G56" s="124"/>
      <c r="H56" s="120"/>
      <c r="I56" s="124"/>
      <c r="J56" s="124"/>
      <c r="K56" s="120"/>
      <c r="L56" s="124"/>
      <c r="M56" s="120"/>
      <c r="N56" s="124">
        <v>7256</v>
      </c>
      <c r="O56" s="124"/>
      <c r="P56" s="124"/>
      <c r="Q56" s="124">
        <v>81</v>
      </c>
      <c r="R56" s="124"/>
      <c r="S56" s="124"/>
      <c r="T56" s="124"/>
      <c r="U56" s="124"/>
      <c r="V56" s="124"/>
      <c r="W56" s="124"/>
      <c r="X56" s="124"/>
      <c r="Y56" s="124"/>
      <c r="Z56" s="124"/>
      <c r="AA56" s="124"/>
      <c r="AB56" s="124"/>
      <c r="AC56" s="124"/>
      <c r="AD56" s="124"/>
      <c r="AE56" s="124"/>
      <c r="AF56" s="121"/>
      <c r="AG56" s="111"/>
      <c r="AH56" s="111"/>
      <c r="AI56" s="125"/>
      <c r="AJ56" s="124"/>
      <c r="AK56" s="121"/>
      <c r="AL56" s="125"/>
      <c r="AM56" s="124"/>
      <c r="AN56" s="113">
        <f>SUM(C56:AM56)</f>
        <v>7371</v>
      </c>
    </row>
    <row r="57" spans="1:41" ht="14.45" customHeight="1" x14ac:dyDescent="0.2">
      <c r="A57" s="520" t="s">
        <v>270</v>
      </c>
      <c r="B57" s="521"/>
      <c r="C57" s="111">
        <f>SUM(C53:C56)</f>
        <v>0</v>
      </c>
      <c r="D57" s="125">
        <f t="shared" ref="D57:AM57" si="9">SUM(D53:D56)</f>
        <v>0</v>
      </c>
      <c r="E57" s="131">
        <f t="shared" si="9"/>
        <v>34</v>
      </c>
      <c r="F57" s="131">
        <f t="shared" si="9"/>
        <v>0</v>
      </c>
      <c r="G57" s="131">
        <f t="shared" si="9"/>
        <v>0</v>
      </c>
      <c r="H57" s="120">
        <f t="shared" si="9"/>
        <v>0</v>
      </c>
      <c r="I57" s="131">
        <f t="shared" si="9"/>
        <v>0</v>
      </c>
      <c r="J57" s="131">
        <f t="shared" si="9"/>
        <v>0</v>
      </c>
      <c r="K57" s="131">
        <f t="shared" si="9"/>
        <v>0</v>
      </c>
      <c r="L57" s="131">
        <f t="shared" si="9"/>
        <v>0</v>
      </c>
      <c r="M57" s="111">
        <f t="shared" si="9"/>
        <v>0</v>
      </c>
      <c r="N57" s="131">
        <f t="shared" si="9"/>
        <v>20073</v>
      </c>
      <c r="O57" s="131">
        <f t="shared" si="9"/>
        <v>165</v>
      </c>
      <c r="P57" s="131">
        <f t="shared" si="9"/>
        <v>0</v>
      </c>
      <c r="Q57" s="131">
        <f t="shared" si="9"/>
        <v>81</v>
      </c>
      <c r="R57" s="131">
        <f t="shared" si="9"/>
        <v>0</v>
      </c>
      <c r="S57" s="131">
        <f t="shared" si="9"/>
        <v>0</v>
      </c>
      <c r="T57" s="131">
        <f t="shared" si="9"/>
        <v>0</v>
      </c>
      <c r="U57" s="131">
        <f t="shared" si="9"/>
        <v>0</v>
      </c>
      <c r="V57" s="131">
        <f t="shared" si="9"/>
        <v>0</v>
      </c>
      <c r="W57" s="131">
        <f t="shared" si="9"/>
        <v>0</v>
      </c>
      <c r="X57" s="131">
        <f t="shared" si="9"/>
        <v>0</v>
      </c>
      <c r="Y57" s="131">
        <f t="shared" si="9"/>
        <v>0</v>
      </c>
      <c r="Z57" s="131">
        <f t="shared" si="9"/>
        <v>0</v>
      </c>
      <c r="AA57" s="131">
        <f t="shared" si="9"/>
        <v>0</v>
      </c>
      <c r="AB57" s="131">
        <f t="shared" si="9"/>
        <v>0</v>
      </c>
      <c r="AC57" s="131">
        <f t="shared" si="9"/>
        <v>0</v>
      </c>
      <c r="AD57" s="131">
        <f t="shared" si="9"/>
        <v>0</v>
      </c>
      <c r="AE57" s="131">
        <f t="shared" si="9"/>
        <v>0</v>
      </c>
      <c r="AF57" s="111">
        <f t="shared" si="9"/>
        <v>0</v>
      </c>
      <c r="AG57" s="111">
        <f t="shared" si="9"/>
        <v>0</v>
      </c>
      <c r="AH57" s="111">
        <f t="shared" si="9"/>
        <v>0</v>
      </c>
      <c r="AI57" s="111">
        <f t="shared" si="9"/>
        <v>0</v>
      </c>
      <c r="AJ57" s="131">
        <f t="shared" si="9"/>
        <v>0</v>
      </c>
      <c r="AK57" s="121">
        <f t="shared" si="9"/>
        <v>0</v>
      </c>
      <c r="AL57" s="125">
        <f t="shared" si="9"/>
        <v>0</v>
      </c>
      <c r="AM57" s="131">
        <f t="shared" si="9"/>
        <v>0</v>
      </c>
      <c r="AN57" s="179">
        <f>SUM(C57:AM57)</f>
        <v>20353</v>
      </c>
      <c r="AO57" s="136"/>
    </row>
    <row r="58" spans="1:41" ht="8.25" customHeight="1" x14ac:dyDescent="0.2">
      <c r="A58" s="137"/>
      <c r="B58" s="138"/>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09"/>
      <c r="AO58" s="104"/>
    </row>
    <row r="59" spans="1:41" ht="15" x14ac:dyDescent="0.25">
      <c r="A59" s="105" t="s">
        <v>271</v>
      </c>
      <c r="B59" s="314" t="s">
        <v>272</v>
      </c>
      <c r="C59" s="141"/>
      <c r="D59" s="141"/>
      <c r="E59" s="140"/>
      <c r="F59" s="140"/>
      <c r="G59" s="140"/>
      <c r="H59" s="141"/>
      <c r="I59" s="140"/>
      <c r="J59" s="140"/>
      <c r="K59" s="141"/>
      <c r="L59" s="140"/>
      <c r="M59" s="141"/>
      <c r="N59" s="140"/>
      <c r="O59" s="140"/>
      <c r="P59" s="140"/>
      <c r="Q59" s="140"/>
      <c r="R59" s="140"/>
      <c r="S59" s="140"/>
      <c r="T59" s="140"/>
      <c r="U59" s="141"/>
      <c r="V59" s="141"/>
      <c r="W59" s="140"/>
      <c r="X59" s="140"/>
      <c r="Y59" s="140"/>
      <c r="Z59" s="140"/>
      <c r="AA59" s="141"/>
      <c r="AB59" s="141"/>
      <c r="AC59" s="141"/>
      <c r="AD59" s="141"/>
      <c r="AE59" s="141"/>
      <c r="AF59" s="141"/>
      <c r="AG59" s="141"/>
      <c r="AH59" s="141"/>
      <c r="AI59" s="141"/>
      <c r="AJ59" s="140"/>
      <c r="AK59" s="141"/>
      <c r="AL59" s="141"/>
      <c r="AM59" s="140"/>
      <c r="AN59" s="142"/>
      <c r="AO59" s="104"/>
    </row>
    <row r="60" spans="1:41" ht="14.45" customHeight="1" x14ac:dyDescent="0.2">
      <c r="A60" s="110" t="s">
        <v>144</v>
      </c>
      <c r="B60" s="182" t="s">
        <v>273</v>
      </c>
      <c r="C60" s="111"/>
      <c r="D60" s="125"/>
      <c r="E60" s="124"/>
      <c r="F60" s="124"/>
      <c r="G60" s="124"/>
      <c r="H60" s="120"/>
      <c r="I60" s="124"/>
      <c r="J60" s="124"/>
      <c r="K60" s="120"/>
      <c r="L60" s="124"/>
      <c r="M60" s="120"/>
      <c r="N60" s="124"/>
      <c r="O60" s="124"/>
      <c r="P60" s="124"/>
      <c r="Q60" s="124"/>
      <c r="R60" s="124"/>
      <c r="S60" s="124"/>
      <c r="T60" s="124"/>
      <c r="U60" s="124"/>
      <c r="V60" s="124"/>
      <c r="W60" s="124"/>
      <c r="X60" s="124"/>
      <c r="Y60" s="124"/>
      <c r="Z60" s="124"/>
      <c r="AA60" s="124"/>
      <c r="AB60" s="124"/>
      <c r="AC60" s="124"/>
      <c r="AD60" s="124"/>
      <c r="AE60" s="124"/>
      <c r="AF60" s="121"/>
      <c r="AG60" s="111"/>
      <c r="AH60" s="111"/>
      <c r="AI60" s="125"/>
      <c r="AJ60" s="124"/>
      <c r="AK60" s="121"/>
      <c r="AL60" s="125"/>
      <c r="AM60" s="124"/>
      <c r="AN60" s="113">
        <f t="shared" ref="AN60:AN65" si="10">SUM(C60:AM60)</f>
        <v>0</v>
      </c>
    </row>
    <row r="61" spans="1:41" ht="14.45" customHeight="1" x14ac:dyDescent="0.2">
      <c r="A61" s="110" t="s">
        <v>274</v>
      </c>
      <c r="B61" s="182" t="s">
        <v>275</v>
      </c>
      <c r="C61" s="111"/>
      <c r="D61" s="125"/>
      <c r="E61" s="124"/>
      <c r="F61" s="124"/>
      <c r="G61" s="124"/>
      <c r="H61" s="120"/>
      <c r="I61" s="124"/>
      <c r="J61" s="124">
        <v>569</v>
      </c>
      <c r="K61" s="120"/>
      <c r="L61" s="124">
        <v>61</v>
      </c>
      <c r="M61" s="120"/>
      <c r="N61" s="124"/>
      <c r="O61" s="124"/>
      <c r="P61" s="124"/>
      <c r="Q61" s="124"/>
      <c r="R61" s="124"/>
      <c r="S61" s="124"/>
      <c r="T61" s="124"/>
      <c r="U61" s="124"/>
      <c r="V61" s="124"/>
      <c r="W61" s="124"/>
      <c r="X61" s="124"/>
      <c r="Y61" s="124"/>
      <c r="Z61" s="124"/>
      <c r="AA61" s="124"/>
      <c r="AB61" s="124"/>
      <c r="AC61" s="124"/>
      <c r="AD61" s="124"/>
      <c r="AE61" s="124"/>
      <c r="AF61" s="121"/>
      <c r="AG61" s="111"/>
      <c r="AH61" s="111"/>
      <c r="AI61" s="125"/>
      <c r="AJ61" s="124"/>
      <c r="AK61" s="121"/>
      <c r="AL61" s="125"/>
      <c r="AM61" s="124"/>
      <c r="AN61" s="113">
        <f>SUM(C61:AM61)</f>
        <v>630</v>
      </c>
    </row>
    <row r="62" spans="1:41" ht="14.45" customHeight="1" x14ac:dyDescent="0.2">
      <c r="A62" s="110" t="s">
        <v>276</v>
      </c>
      <c r="B62" s="182" t="s">
        <v>277</v>
      </c>
      <c r="C62" s="111"/>
      <c r="D62" s="125"/>
      <c r="E62" s="124"/>
      <c r="F62" s="124"/>
      <c r="G62" s="124"/>
      <c r="H62" s="120"/>
      <c r="I62" s="124"/>
      <c r="J62" s="124"/>
      <c r="K62" s="120"/>
      <c r="L62" s="124"/>
      <c r="M62" s="120"/>
      <c r="N62" s="124"/>
      <c r="O62" s="124"/>
      <c r="P62" s="124"/>
      <c r="Q62" s="124"/>
      <c r="R62" s="124"/>
      <c r="S62" s="124"/>
      <c r="T62" s="124"/>
      <c r="U62" s="124"/>
      <c r="V62" s="124"/>
      <c r="W62" s="124"/>
      <c r="X62" s="124"/>
      <c r="Y62" s="124"/>
      <c r="Z62" s="124"/>
      <c r="AA62" s="124"/>
      <c r="AB62" s="124"/>
      <c r="AC62" s="124"/>
      <c r="AD62" s="124"/>
      <c r="AE62" s="124"/>
      <c r="AF62" s="121"/>
      <c r="AG62" s="111"/>
      <c r="AH62" s="111"/>
      <c r="AI62" s="125"/>
      <c r="AJ62" s="124"/>
      <c r="AK62" s="121"/>
      <c r="AL62" s="125"/>
      <c r="AM62" s="124"/>
      <c r="AN62" s="113">
        <f t="shared" si="10"/>
        <v>0</v>
      </c>
    </row>
    <row r="63" spans="1:41" ht="14.45" customHeight="1" x14ac:dyDescent="0.2">
      <c r="A63" s="110" t="s">
        <v>278</v>
      </c>
      <c r="B63" s="182" t="s">
        <v>279</v>
      </c>
      <c r="C63" s="111"/>
      <c r="D63" s="125"/>
      <c r="E63" s="124"/>
      <c r="F63" s="124"/>
      <c r="G63" s="124"/>
      <c r="H63" s="120"/>
      <c r="I63" s="124"/>
      <c r="J63" s="124">
        <v>30</v>
      </c>
      <c r="K63" s="120"/>
      <c r="L63" s="124"/>
      <c r="M63" s="120"/>
      <c r="N63" s="124"/>
      <c r="O63" s="124"/>
      <c r="P63" s="124"/>
      <c r="Q63" s="124"/>
      <c r="R63" s="124"/>
      <c r="S63" s="124"/>
      <c r="T63" s="124"/>
      <c r="U63" s="124">
        <v>3</v>
      </c>
      <c r="V63" s="124"/>
      <c r="W63" s="124"/>
      <c r="X63" s="124"/>
      <c r="Y63" s="124"/>
      <c r="Z63" s="124"/>
      <c r="AA63" s="124"/>
      <c r="AB63" s="124"/>
      <c r="AC63" s="124"/>
      <c r="AD63" s="124"/>
      <c r="AE63" s="124"/>
      <c r="AF63" s="121"/>
      <c r="AG63" s="111"/>
      <c r="AH63" s="111"/>
      <c r="AI63" s="125"/>
      <c r="AJ63" s="124"/>
      <c r="AK63" s="121"/>
      <c r="AL63" s="125"/>
      <c r="AM63" s="124"/>
      <c r="AN63" s="113">
        <f t="shared" si="10"/>
        <v>33</v>
      </c>
    </row>
    <row r="64" spans="1:41" ht="14.45" customHeight="1" x14ac:dyDescent="0.2">
      <c r="A64" s="110" t="s">
        <v>280</v>
      </c>
      <c r="B64" s="182" t="s">
        <v>281</v>
      </c>
      <c r="C64" s="111"/>
      <c r="D64" s="125"/>
      <c r="E64" s="124"/>
      <c r="F64" s="124"/>
      <c r="G64" s="124"/>
      <c r="H64" s="120"/>
      <c r="I64" s="124"/>
      <c r="J64" s="124"/>
      <c r="K64" s="120"/>
      <c r="L64" s="124">
        <v>12</v>
      </c>
      <c r="M64" s="120"/>
      <c r="N64" s="124">
        <v>697</v>
      </c>
      <c r="O64" s="124"/>
      <c r="P64" s="124"/>
      <c r="Q64" s="124"/>
      <c r="R64" s="124"/>
      <c r="S64" s="124"/>
      <c r="T64" s="124"/>
      <c r="U64" s="124"/>
      <c r="V64" s="124"/>
      <c r="W64" s="124"/>
      <c r="X64" s="124"/>
      <c r="Y64" s="124"/>
      <c r="Z64" s="124"/>
      <c r="AA64" s="124"/>
      <c r="AB64" s="124"/>
      <c r="AC64" s="124"/>
      <c r="AD64" s="124"/>
      <c r="AE64" s="124"/>
      <c r="AF64" s="121"/>
      <c r="AG64" s="111"/>
      <c r="AH64" s="111"/>
      <c r="AI64" s="125"/>
      <c r="AJ64" s="124"/>
      <c r="AK64" s="121"/>
      <c r="AL64" s="125"/>
      <c r="AM64" s="124"/>
      <c r="AN64" s="113">
        <f t="shared" si="10"/>
        <v>709</v>
      </c>
    </row>
    <row r="65" spans="1:41" ht="14.45" customHeight="1" x14ac:dyDescent="0.2">
      <c r="A65" s="520" t="s">
        <v>282</v>
      </c>
      <c r="B65" s="521"/>
      <c r="C65" s="111">
        <f>SUM(C60:C64)</f>
        <v>0</v>
      </c>
      <c r="D65" s="125">
        <f t="shared" ref="D65:AM65" si="11">SUM(D60:D64)</f>
        <v>0</v>
      </c>
      <c r="E65" s="124">
        <f t="shared" si="11"/>
        <v>0</v>
      </c>
      <c r="F65" s="124">
        <f t="shared" si="11"/>
        <v>0</v>
      </c>
      <c r="G65" s="124">
        <f t="shared" si="11"/>
        <v>0</v>
      </c>
      <c r="H65" s="120">
        <f t="shared" si="11"/>
        <v>0</v>
      </c>
      <c r="I65" s="124">
        <f t="shared" si="11"/>
        <v>0</v>
      </c>
      <c r="J65" s="124">
        <f t="shared" si="11"/>
        <v>599</v>
      </c>
      <c r="K65" s="120">
        <f t="shared" si="11"/>
        <v>0</v>
      </c>
      <c r="L65" s="124">
        <f t="shared" si="11"/>
        <v>73</v>
      </c>
      <c r="M65" s="120">
        <f t="shared" si="11"/>
        <v>0</v>
      </c>
      <c r="N65" s="124">
        <f t="shared" si="11"/>
        <v>697</v>
      </c>
      <c r="O65" s="124">
        <f t="shared" si="11"/>
        <v>0</v>
      </c>
      <c r="P65" s="124">
        <f t="shared" si="11"/>
        <v>0</v>
      </c>
      <c r="Q65" s="124">
        <f t="shared" si="11"/>
        <v>0</v>
      </c>
      <c r="R65" s="124">
        <f t="shared" si="11"/>
        <v>0</v>
      </c>
      <c r="S65" s="124">
        <f t="shared" si="11"/>
        <v>0</v>
      </c>
      <c r="T65" s="124">
        <f t="shared" si="11"/>
        <v>0</v>
      </c>
      <c r="U65" s="124">
        <f t="shared" si="11"/>
        <v>3</v>
      </c>
      <c r="V65" s="124">
        <f t="shared" si="11"/>
        <v>0</v>
      </c>
      <c r="W65" s="124">
        <f t="shared" si="11"/>
        <v>0</v>
      </c>
      <c r="X65" s="124">
        <f t="shared" si="11"/>
        <v>0</v>
      </c>
      <c r="Y65" s="124">
        <f t="shared" si="11"/>
        <v>0</v>
      </c>
      <c r="Z65" s="124">
        <f t="shared" si="11"/>
        <v>0</v>
      </c>
      <c r="AA65" s="124">
        <f t="shared" si="11"/>
        <v>0</v>
      </c>
      <c r="AB65" s="124">
        <f t="shared" si="11"/>
        <v>0</v>
      </c>
      <c r="AC65" s="124">
        <f t="shared" si="11"/>
        <v>0</v>
      </c>
      <c r="AD65" s="124">
        <f t="shared" si="11"/>
        <v>0</v>
      </c>
      <c r="AE65" s="124">
        <f t="shared" si="11"/>
        <v>0</v>
      </c>
      <c r="AF65" s="111">
        <f t="shared" si="11"/>
        <v>0</v>
      </c>
      <c r="AG65" s="111">
        <f t="shared" si="11"/>
        <v>0</v>
      </c>
      <c r="AH65" s="111">
        <f t="shared" si="11"/>
        <v>0</v>
      </c>
      <c r="AI65" s="125">
        <f t="shared" si="11"/>
        <v>0</v>
      </c>
      <c r="AJ65" s="124">
        <f t="shared" si="11"/>
        <v>0</v>
      </c>
      <c r="AK65" s="121">
        <f t="shared" si="11"/>
        <v>0</v>
      </c>
      <c r="AL65" s="125">
        <f t="shared" si="11"/>
        <v>0</v>
      </c>
      <c r="AM65" s="124">
        <f t="shared" si="11"/>
        <v>0</v>
      </c>
      <c r="AN65" s="179">
        <f t="shared" si="10"/>
        <v>1372</v>
      </c>
      <c r="AO65" s="136"/>
    </row>
    <row r="66" spans="1:41" ht="8.25" customHeight="1" x14ac:dyDescent="0.2">
      <c r="A66" s="137"/>
      <c r="B66" s="138"/>
      <c r="C66" s="139"/>
      <c r="D66" s="139"/>
      <c r="E66" s="139"/>
      <c r="F66" s="139"/>
      <c r="G66" s="139"/>
      <c r="H66" s="140"/>
      <c r="I66" s="139"/>
      <c r="J66" s="139"/>
      <c r="K66" s="139"/>
      <c r="L66" s="139"/>
      <c r="M66" s="140"/>
      <c r="N66" s="139"/>
      <c r="O66" s="139"/>
      <c r="P66" s="139"/>
      <c r="Q66" s="139"/>
      <c r="R66" s="139"/>
      <c r="S66" s="139"/>
      <c r="T66" s="139"/>
      <c r="U66" s="140"/>
      <c r="V66" s="140"/>
      <c r="W66" s="139"/>
      <c r="X66" s="139"/>
      <c r="Y66" s="140"/>
      <c r="Z66" s="140"/>
      <c r="AA66" s="140"/>
      <c r="AB66" s="140"/>
      <c r="AC66" s="140"/>
      <c r="AD66" s="140"/>
      <c r="AE66" s="140"/>
      <c r="AF66" s="140"/>
      <c r="AG66" s="140"/>
      <c r="AH66" s="140"/>
      <c r="AI66" s="140"/>
      <c r="AJ66" s="139"/>
      <c r="AK66" s="139"/>
      <c r="AL66" s="139"/>
      <c r="AM66" s="139"/>
      <c r="AN66" s="109"/>
      <c r="AO66" s="104"/>
    </row>
    <row r="67" spans="1:41" ht="14.45" customHeight="1" x14ac:dyDescent="0.25">
      <c r="A67" s="105" t="s">
        <v>283</v>
      </c>
      <c r="B67" s="314" t="s">
        <v>284</v>
      </c>
      <c r="C67" s="141"/>
      <c r="D67" s="141"/>
      <c r="E67" s="140"/>
      <c r="F67" s="140"/>
      <c r="G67" s="140"/>
      <c r="H67" s="141"/>
      <c r="I67" s="140"/>
      <c r="J67" s="140"/>
      <c r="K67" s="141"/>
      <c r="L67" s="140"/>
      <c r="M67" s="141"/>
      <c r="N67" s="140"/>
      <c r="O67" s="140"/>
      <c r="P67" s="140"/>
      <c r="Q67" s="140"/>
      <c r="R67" s="140"/>
      <c r="S67" s="140"/>
      <c r="T67" s="140"/>
      <c r="U67" s="141"/>
      <c r="V67" s="141"/>
      <c r="W67" s="140"/>
      <c r="X67" s="140"/>
      <c r="Y67" s="140"/>
      <c r="Z67" s="140"/>
      <c r="AA67" s="141"/>
      <c r="AB67" s="141"/>
      <c r="AC67" s="141"/>
      <c r="AD67" s="141"/>
      <c r="AE67" s="141"/>
      <c r="AF67" s="141"/>
      <c r="AG67" s="141"/>
      <c r="AH67" s="141"/>
      <c r="AI67" s="141"/>
      <c r="AJ67" s="140"/>
      <c r="AK67" s="141"/>
      <c r="AL67" s="141"/>
      <c r="AM67" s="140"/>
      <c r="AN67" s="142"/>
      <c r="AO67" s="104"/>
    </row>
    <row r="68" spans="1:41" ht="14.45" customHeight="1" x14ac:dyDescent="0.2">
      <c r="A68" s="110" t="s">
        <v>145</v>
      </c>
      <c r="B68" s="182" t="s">
        <v>285</v>
      </c>
      <c r="C68" s="111"/>
      <c r="D68" s="125"/>
      <c r="E68" s="124"/>
      <c r="F68" s="124"/>
      <c r="G68" s="124"/>
      <c r="H68" s="120"/>
      <c r="I68" s="124"/>
      <c r="J68" s="124">
        <v>3733</v>
      </c>
      <c r="K68" s="120"/>
      <c r="L68" s="124"/>
      <c r="M68" s="120"/>
      <c r="N68" s="124">
        <v>333</v>
      </c>
      <c r="O68" s="124"/>
      <c r="P68" s="124"/>
      <c r="Q68" s="124"/>
      <c r="R68" s="124"/>
      <c r="S68" s="124"/>
      <c r="T68" s="124"/>
      <c r="U68" s="124"/>
      <c r="V68" s="124"/>
      <c r="W68" s="124"/>
      <c r="X68" s="124"/>
      <c r="Y68" s="124"/>
      <c r="Z68" s="124"/>
      <c r="AA68" s="124"/>
      <c r="AB68" s="124"/>
      <c r="AC68" s="124"/>
      <c r="AD68" s="124"/>
      <c r="AE68" s="124"/>
      <c r="AF68" s="121"/>
      <c r="AG68" s="111"/>
      <c r="AH68" s="111"/>
      <c r="AI68" s="125"/>
      <c r="AJ68" s="124"/>
      <c r="AK68" s="121"/>
      <c r="AL68" s="125"/>
      <c r="AM68" s="124"/>
      <c r="AN68" s="113">
        <f>SUM(C68:AM68)</f>
        <v>4066</v>
      </c>
    </row>
    <row r="69" spans="1:41" ht="14.45" customHeight="1" x14ac:dyDescent="0.2">
      <c r="A69" s="110" t="s">
        <v>146</v>
      </c>
      <c r="B69" s="182" t="s">
        <v>286</v>
      </c>
      <c r="C69" s="111"/>
      <c r="D69" s="125"/>
      <c r="E69" s="124"/>
      <c r="F69" s="124"/>
      <c r="G69" s="124"/>
      <c r="H69" s="120"/>
      <c r="I69" s="124"/>
      <c r="J69" s="124"/>
      <c r="K69" s="120"/>
      <c r="L69" s="124"/>
      <c r="M69" s="120"/>
      <c r="N69" s="124"/>
      <c r="O69" s="124"/>
      <c r="P69" s="124"/>
      <c r="Q69" s="124"/>
      <c r="R69" s="124"/>
      <c r="S69" s="124"/>
      <c r="T69" s="124"/>
      <c r="U69" s="124"/>
      <c r="V69" s="124"/>
      <c r="W69" s="124"/>
      <c r="X69" s="124"/>
      <c r="Y69" s="124"/>
      <c r="Z69" s="124"/>
      <c r="AA69" s="124"/>
      <c r="AB69" s="124"/>
      <c r="AC69" s="124"/>
      <c r="AD69" s="124"/>
      <c r="AE69" s="124"/>
      <c r="AF69" s="121"/>
      <c r="AG69" s="111"/>
      <c r="AH69" s="111"/>
      <c r="AI69" s="125"/>
      <c r="AJ69" s="124"/>
      <c r="AK69" s="121"/>
      <c r="AL69" s="125"/>
      <c r="AM69" s="124"/>
      <c r="AN69" s="113">
        <f>SUM(C69:AM69)</f>
        <v>0</v>
      </c>
    </row>
    <row r="70" spans="1:41" ht="14.45" customHeight="1" x14ac:dyDescent="0.2">
      <c r="A70" s="110" t="s">
        <v>287</v>
      </c>
      <c r="B70" s="182" t="s">
        <v>288</v>
      </c>
      <c r="C70" s="111"/>
      <c r="D70" s="125"/>
      <c r="E70" s="124"/>
      <c r="F70" s="124"/>
      <c r="G70" s="124"/>
      <c r="H70" s="120"/>
      <c r="I70" s="124"/>
      <c r="J70" s="124"/>
      <c r="K70" s="120"/>
      <c r="L70" s="124"/>
      <c r="M70" s="120"/>
      <c r="N70" s="124"/>
      <c r="O70" s="124"/>
      <c r="P70" s="124"/>
      <c r="Q70" s="124"/>
      <c r="R70" s="124"/>
      <c r="S70" s="124"/>
      <c r="T70" s="124"/>
      <c r="U70" s="124"/>
      <c r="V70" s="124"/>
      <c r="W70" s="124"/>
      <c r="X70" s="124"/>
      <c r="Y70" s="124"/>
      <c r="Z70" s="124"/>
      <c r="AA70" s="124"/>
      <c r="AB70" s="124"/>
      <c r="AC70" s="124"/>
      <c r="AD70" s="124"/>
      <c r="AE70" s="124"/>
      <c r="AF70" s="121"/>
      <c r="AG70" s="111"/>
      <c r="AH70" s="111"/>
      <c r="AI70" s="125"/>
      <c r="AJ70" s="124"/>
      <c r="AK70" s="121"/>
      <c r="AL70" s="125"/>
      <c r="AM70" s="124"/>
      <c r="AN70" s="113">
        <f>SUM(C70:AM70)</f>
        <v>0</v>
      </c>
    </row>
    <row r="71" spans="1:41" ht="14.45" customHeight="1" x14ac:dyDescent="0.2">
      <c r="A71" s="520" t="s">
        <v>289</v>
      </c>
      <c r="B71" s="521"/>
      <c r="C71" s="111">
        <f>SUM(C68:C70)</f>
        <v>0</v>
      </c>
      <c r="D71" s="125">
        <f t="shared" ref="D71:AM71" si="12">SUM(D68:D70)</f>
        <v>0</v>
      </c>
      <c r="E71" s="131">
        <f t="shared" si="12"/>
        <v>0</v>
      </c>
      <c r="F71" s="131">
        <f t="shared" si="12"/>
        <v>0</v>
      </c>
      <c r="G71" s="131">
        <f t="shared" si="12"/>
        <v>0</v>
      </c>
      <c r="H71" s="120">
        <f t="shared" si="12"/>
        <v>0</v>
      </c>
      <c r="I71" s="131">
        <f t="shared" si="12"/>
        <v>0</v>
      </c>
      <c r="J71" s="131">
        <f t="shared" si="12"/>
        <v>3733</v>
      </c>
      <c r="K71" s="120">
        <f t="shared" si="12"/>
        <v>0</v>
      </c>
      <c r="L71" s="131">
        <f t="shared" si="12"/>
        <v>0</v>
      </c>
      <c r="M71" s="111">
        <f t="shared" si="12"/>
        <v>0</v>
      </c>
      <c r="N71" s="131">
        <f t="shared" si="12"/>
        <v>333</v>
      </c>
      <c r="O71" s="131">
        <f t="shared" si="12"/>
        <v>0</v>
      </c>
      <c r="P71" s="131">
        <f t="shared" si="12"/>
        <v>0</v>
      </c>
      <c r="Q71" s="131">
        <f t="shared" si="12"/>
        <v>0</v>
      </c>
      <c r="R71" s="131">
        <f t="shared" si="12"/>
        <v>0</v>
      </c>
      <c r="S71" s="131">
        <f t="shared" si="12"/>
        <v>0</v>
      </c>
      <c r="T71" s="131">
        <f t="shared" si="12"/>
        <v>0</v>
      </c>
      <c r="U71" s="131">
        <f t="shared" si="12"/>
        <v>0</v>
      </c>
      <c r="V71" s="131">
        <f t="shared" si="12"/>
        <v>0</v>
      </c>
      <c r="W71" s="131">
        <f t="shared" si="12"/>
        <v>0</v>
      </c>
      <c r="X71" s="131">
        <f t="shared" si="12"/>
        <v>0</v>
      </c>
      <c r="Y71" s="131">
        <f t="shared" si="12"/>
        <v>0</v>
      </c>
      <c r="Z71" s="131">
        <f t="shared" si="12"/>
        <v>0</v>
      </c>
      <c r="AA71" s="131">
        <f t="shared" si="12"/>
        <v>0</v>
      </c>
      <c r="AB71" s="131">
        <f t="shared" si="12"/>
        <v>0</v>
      </c>
      <c r="AC71" s="131">
        <f t="shared" si="12"/>
        <v>0</v>
      </c>
      <c r="AD71" s="131">
        <f t="shared" si="12"/>
        <v>0</v>
      </c>
      <c r="AE71" s="131">
        <f t="shared" si="12"/>
        <v>0</v>
      </c>
      <c r="AF71" s="111">
        <f t="shared" si="12"/>
        <v>0</v>
      </c>
      <c r="AG71" s="111">
        <f t="shared" si="12"/>
        <v>0</v>
      </c>
      <c r="AH71" s="111">
        <f t="shared" si="12"/>
        <v>0</v>
      </c>
      <c r="AI71" s="111">
        <f t="shared" si="12"/>
        <v>0</v>
      </c>
      <c r="AJ71" s="131">
        <f t="shared" si="12"/>
        <v>0</v>
      </c>
      <c r="AK71" s="121">
        <f t="shared" si="12"/>
        <v>0</v>
      </c>
      <c r="AL71" s="125">
        <f t="shared" si="12"/>
        <v>0</v>
      </c>
      <c r="AM71" s="131">
        <f t="shared" si="12"/>
        <v>0</v>
      </c>
      <c r="AN71" s="179">
        <f>SUM(C71:AM71)</f>
        <v>4066</v>
      </c>
      <c r="AO71" s="136"/>
    </row>
    <row r="72" spans="1:41" ht="8.25" customHeight="1" x14ac:dyDescent="0.2">
      <c r="A72" s="137"/>
      <c r="B72" s="138"/>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09"/>
      <c r="AO72" s="104"/>
    </row>
    <row r="73" spans="1:41" ht="14.45" customHeight="1" x14ac:dyDescent="0.25">
      <c r="A73" s="105" t="s">
        <v>290</v>
      </c>
      <c r="B73" s="314" t="s">
        <v>291</v>
      </c>
      <c r="C73" s="141"/>
      <c r="D73" s="141"/>
      <c r="E73" s="140"/>
      <c r="F73" s="140"/>
      <c r="G73" s="140"/>
      <c r="H73" s="141"/>
      <c r="I73" s="140"/>
      <c r="J73" s="140"/>
      <c r="K73" s="141"/>
      <c r="L73" s="140"/>
      <c r="M73" s="141"/>
      <c r="N73" s="140"/>
      <c r="O73" s="140"/>
      <c r="P73" s="140"/>
      <c r="Q73" s="140"/>
      <c r="R73" s="140"/>
      <c r="S73" s="140"/>
      <c r="T73" s="140"/>
      <c r="U73" s="141"/>
      <c r="V73" s="141"/>
      <c r="W73" s="140"/>
      <c r="X73" s="140"/>
      <c r="Y73" s="140"/>
      <c r="Z73" s="140"/>
      <c r="AA73" s="141"/>
      <c r="AB73" s="141"/>
      <c r="AC73" s="141"/>
      <c r="AD73" s="141"/>
      <c r="AE73" s="141"/>
      <c r="AF73" s="141"/>
      <c r="AG73" s="141"/>
      <c r="AH73" s="141"/>
      <c r="AI73" s="141"/>
      <c r="AJ73" s="140"/>
      <c r="AK73" s="141"/>
      <c r="AL73" s="141"/>
      <c r="AM73" s="140"/>
      <c r="AN73" s="142"/>
      <c r="AO73" s="104"/>
    </row>
    <row r="74" spans="1:41" ht="14.45" customHeight="1" x14ac:dyDescent="0.2">
      <c r="A74" s="110" t="s">
        <v>292</v>
      </c>
      <c r="B74" s="182" t="s">
        <v>745</v>
      </c>
      <c r="C74" s="111"/>
      <c r="D74" s="125"/>
      <c r="E74" s="124"/>
      <c r="F74" s="124"/>
      <c r="G74" s="124">
        <v>340</v>
      </c>
      <c r="H74" s="120"/>
      <c r="I74" s="124"/>
      <c r="J74" s="124">
        <v>547</v>
      </c>
      <c r="K74" s="120"/>
      <c r="L74" s="124">
        <v>27</v>
      </c>
      <c r="M74" s="120"/>
      <c r="N74" s="124">
        <v>2</v>
      </c>
      <c r="O74" s="124"/>
      <c r="P74" s="124"/>
      <c r="Q74" s="124"/>
      <c r="R74" s="124"/>
      <c r="S74" s="124"/>
      <c r="T74" s="124"/>
      <c r="U74" s="124"/>
      <c r="V74" s="124"/>
      <c r="W74" s="124"/>
      <c r="X74" s="124"/>
      <c r="Y74" s="124"/>
      <c r="Z74" s="124"/>
      <c r="AA74" s="124"/>
      <c r="AB74" s="124"/>
      <c r="AC74" s="124"/>
      <c r="AD74" s="124"/>
      <c r="AE74" s="124"/>
      <c r="AF74" s="121"/>
      <c r="AG74" s="111"/>
      <c r="AH74" s="111"/>
      <c r="AI74" s="125"/>
      <c r="AJ74" s="124"/>
      <c r="AK74" s="121"/>
      <c r="AL74" s="125"/>
      <c r="AM74" s="124"/>
      <c r="AN74" s="113">
        <f>SUM(C74:AM74)</f>
        <v>916</v>
      </c>
    </row>
    <row r="75" spans="1:41" ht="14.45" customHeight="1" x14ac:dyDescent="0.2">
      <c r="A75" s="110" t="s">
        <v>293</v>
      </c>
      <c r="B75" s="182" t="s">
        <v>294</v>
      </c>
      <c r="C75" s="111"/>
      <c r="D75" s="125"/>
      <c r="E75" s="124"/>
      <c r="F75" s="124"/>
      <c r="G75" s="124"/>
      <c r="H75" s="120"/>
      <c r="I75" s="124"/>
      <c r="J75" s="124"/>
      <c r="K75" s="120"/>
      <c r="L75" s="124"/>
      <c r="M75" s="120"/>
      <c r="N75" s="124">
        <v>13</v>
      </c>
      <c r="O75" s="124">
        <v>-11</v>
      </c>
      <c r="P75" s="124"/>
      <c r="Q75" s="124"/>
      <c r="R75" s="124"/>
      <c r="S75" s="124"/>
      <c r="T75" s="124"/>
      <c r="U75" s="124"/>
      <c r="V75" s="124"/>
      <c r="W75" s="124"/>
      <c r="X75" s="124"/>
      <c r="Y75" s="124"/>
      <c r="Z75" s="124"/>
      <c r="AA75" s="124"/>
      <c r="AB75" s="124"/>
      <c r="AC75" s="124"/>
      <c r="AD75" s="124"/>
      <c r="AE75" s="124"/>
      <c r="AF75" s="121"/>
      <c r="AG75" s="111"/>
      <c r="AH75" s="111"/>
      <c r="AI75" s="125"/>
      <c r="AJ75" s="124"/>
      <c r="AK75" s="121"/>
      <c r="AL75" s="125"/>
      <c r="AM75" s="124"/>
      <c r="AN75" s="113">
        <f>SUM(C75:AM75)</f>
        <v>2</v>
      </c>
    </row>
    <row r="76" spans="1:41" ht="14.45" customHeight="1" x14ac:dyDescent="0.2">
      <c r="A76" s="110" t="s">
        <v>295</v>
      </c>
      <c r="B76" s="182" t="s">
        <v>296</v>
      </c>
      <c r="C76" s="111"/>
      <c r="D76" s="125"/>
      <c r="E76" s="124"/>
      <c r="F76" s="124"/>
      <c r="G76" s="124"/>
      <c r="H76" s="120"/>
      <c r="I76" s="124"/>
      <c r="J76" s="124"/>
      <c r="K76" s="120"/>
      <c r="L76" s="124"/>
      <c r="M76" s="120"/>
      <c r="N76" s="124"/>
      <c r="O76" s="124"/>
      <c r="P76" s="124"/>
      <c r="Q76" s="124"/>
      <c r="R76" s="124"/>
      <c r="S76" s="124"/>
      <c r="T76" s="124"/>
      <c r="U76" s="124"/>
      <c r="V76" s="124"/>
      <c r="W76" s="124"/>
      <c r="X76" s="124"/>
      <c r="Y76" s="124"/>
      <c r="Z76" s="124"/>
      <c r="AA76" s="124"/>
      <c r="AB76" s="124"/>
      <c r="AC76" s="124"/>
      <c r="AD76" s="124"/>
      <c r="AE76" s="124"/>
      <c r="AF76" s="121"/>
      <c r="AG76" s="111"/>
      <c r="AH76" s="111"/>
      <c r="AI76" s="125"/>
      <c r="AJ76" s="124"/>
      <c r="AK76" s="121"/>
      <c r="AL76" s="125"/>
      <c r="AM76" s="124"/>
      <c r="AN76" s="113">
        <f>SUM(C76:AM76)</f>
        <v>0</v>
      </c>
    </row>
    <row r="77" spans="1:41" ht="14.45" customHeight="1" x14ac:dyDescent="0.2">
      <c r="A77" s="110" t="s">
        <v>297</v>
      </c>
      <c r="B77" s="182" t="s">
        <v>298</v>
      </c>
      <c r="C77" s="111"/>
      <c r="D77" s="125"/>
      <c r="E77" s="124">
        <v>1293</v>
      </c>
      <c r="F77" s="124">
        <v>131</v>
      </c>
      <c r="G77" s="124">
        <v>2002</v>
      </c>
      <c r="H77" s="120"/>
      <c r="I77" s="124"/>
      <c r="J77" s="124"/>
      <c r="K77" s="120"/>
      <c r="L77" s="124">
        <v>122</v>
      </c>
      <c r="M77" s="120"/>
      <c r="N77" s="124">
        <v>10485</v>
      </c>
      <c r="O77" s="124"/>
      <c r="P77" s="124"/>
      <c r="Q77" s="124"/>
      <c r="R77" s="124"/>
      <c r="S77" s="124"/>
      <c r="T77" s="124"/>
      <c r="U77" s="124"/>
      <c r="V77" s="124"/>
      <c r="W77" s="124"/>
      <c r="X77" s="124"/>
      <c r="Y77" s="124"/>
      <c r="Z77" s="124"/>
      <c r="AA77" s="124"/>
      <c r="AB77" s="124"/>
      <c r="AC77" s="124"/>
      <c r="AD77" s="124"/>
      <c r="AE77" s="124"/>
      <c r="AF77" s="121">
        <v>188</v>
      </c>
      <c r="AG77" s="111"/>
      <c r="AH77" s="111"/>
      <c r="AI77" s="125"/>
      <c r="AJ77" s="124"/>
      <c r="AK77" s="121"/>
      <c r="AL77" s="125"/>
      <c r="AM77" s="124">
        <v>-319</v>
      </c>
      <c r="AN77" s="113">
        <f>SUM(C77:AM77)</f>
        <v>13902</v>
      </c>
    </row>
    <row r="78" spans="1:41" ht="14.45" customHeight="1" x14ac:dyDescent="0.2">
      <c r="A78" s="520" t="s">
        <v>299</v>
      </c>
      <c r="B78" s="521"/>
      <c r="C78" s="111">
        <f>SUM(C74:C77)</f>
        <v>0</v>
      </c>
      <c r="D78" s="125">
        <f t="shared" ref="D78:AM78" si="13">SUM(D74:D77)</f>
        <v>0</v>
      </c>
      <c r="E78" s="131">
        <f t="shared" si="13"/>
        <v>1293</v>
      </c>
      <c r="F78" s="131">
        <f t="shared" si="13"/>
        <v>131</v>
      </c>
      <c r="G78" s="131">
        <f t="shared" si="13"/>
        <v>2342</v>
      </c>
      <c r="H78" s="120">
        <f t="shared" si="13"/>
        <v>0</v>
      </c>
      <c r="I78" s="131">
        <f t="shared" si="13"/>
        <v>0</v>
      </c>
      <c r="J78" s="131">
        <f t="shared" si="13"/>
        <v>547</v>
      </c>
      <c r="K78" s="120">
        <f t="shared" si="13"/>
        <v>0</v>
      </c>
      <c r="L78" s="131">
        <f t="shared" si="13"/>
        <v>149</v>
      </c>
      <c r="M78" s="111">
        <f t="shared" si="13"/>
        <v>0</v>
      </c>
      <c r="N78" s="131">
        <f t="shared" si="13"/>
        <v>10500</v>
      </c>
      <c r="O78" s="131">
        <f t="shared" si="13"/>
        <v>-11</v>
      </c>
      <c r="P78" s="131">
        <f t="shared" si="13"/>
        <v>0</v>
      </c>
      <c r="Q78" s="131">
        <f t="shared" si="13"/>
        <v>0</v>
      </c>
      <c r="R78" s="131">
        <f t="shared" si="13"/>
        <v>0</v>
      </c>
      <c r="S78" s="131">
        <f t="shared" si="13"/>
        <v>0</v>
      </c>
      <c r="T78" s="131">
        <f t="shared" si="13"/>
        <v>0</v>
      </c>
      <c r="U78" s="131">
        <f t="shared" si="13"/>
        <v>0</v>
      </c>
      <c r="V78" s="131">
        <f t="shared" si="13"/>
        <v>0</v>
      </c>
      <c r="W78" s="131">
        <f t="shared" si="13"/>
        <v>0</v>
      </c>
      <c r="X78" s="131">
        <f t="shared" si="13"/>
        <v>0</v>
      </c>
      <c r="Y78" s="131">
        <f t="shared" si="13"/>
        <v>0</v>
      </c>
      <c r="Z78" s="131">
        <f t="shared" si="13"/>
        <v>0</v>
      </c>
      <c r="AA78" s="131">
        <f t="shared" si="13"/>
        <v>0</v>
      </c>
      <c r="AB78" s="131">
        <f t="shared" si="13"/>
        <v>0</v>
      </c>
      <c r="AC78" s="131">
        <f t="shared" si="13"/>
        <v>0</v>
      </c>
      <c r="AD78" s="131">
        <f t="shared" si="13"/>
        <v>0</v>
      </c>
      <c r="AE78" s="131">
        <f t="shared" si="13"/>
        <v>0</v>
      </c>
      <c r="AF78" s="111">
        <f t="shared" si="13"/>
        <v>188</v>
      </c>
      <c r="AG78" s="111">
        <f t="shared" si="13"/>
        <v>0</v>
      </c>
      <c r="AH78" s="111">
        <f t="shared" si="13"/>
        <v>0</v>
      </c>
      <c r="AI78" s="111">
        <f t="shared" si="13"/>
        <v>0</v>
      </c>
      <c r="AJ78" s="131">
        <f t="shared" si="13"/>
        <v>0</v>
      </c>
      <c r="AK78" s="121">
        <f t="shared" si="13"/>
        <v>0</v>
      </c>
      <c r="AL78" s="125">
        <f t="shared" si="13"/>
        <v>0</v>
      </c>
      <c r="AM78" s="131">
        <f t="shared" si="13"/>
        <v>-319</v>
      </c>
      <c r="AN78" s="178">
        <f>SUM(C78:AM78)</f>
        <v>14820</v>
      </c>
    </row>
    <row r="79" spans="1:41" ht="8.25" customHeight="1" thickBot="1" x14ac:dyDescent="0.25">
      <c r="A79" s="137"/>
      <c r="B79" s="138"/>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1"/>
      <c r="AG79" s="141"/>
      <c r="AH79" s="141"/>
      <c r="AI79" s="141"/>
      <c r="AJ79" s="141"/>
      <c r="AK79" s="141"/>
      <c r="AL79" s="141"/>
      <c r="AM79" s="141"/>
      <c r="AN79" s="109"/>
      <c r="AO79" s="104"/>
    </row>
    <row r="80" spans="1:41" s="151" customFormat="1" ht="16.5" thickBot="1" x14ac:dyDescent="0.3">
      <c r="A80" s="522" t="s">
        <v>300</v>
      </c>
      <c r="B80" s="523"/>
      <c r="C80" s="316">
        <f>SUM(C14,C24,C31,C40,C50,C57,C65,C71,C78)</f>
        <v>1073</v>
      </c>
      <c r="D80" s="148">
        <f t="shared" ref="D80:AM80" si="14">SUM(D14,D24,D31,D40,D50,D57,D65,D71,D78)</f>
        <v>123866</v>
      </c>
      <c r="E80" s="148">
        <f t="shared" si="14"/>
        <v>1350</v>
      </c>
      <c r="F80" s="148">
        <f t="shared" si="14"/>
        <v>132</v>
      </c>
      <c r="G80" s="148">
        <f t="shared" si="14"/>
        <v>2386</v>
      </c>
      <c r="H80" s="148">
        <f t="shared" si="14"/>
        <v>0</v>
      </c>
      <c r="I80" s="148">
        <f t="shared" si="14"/>
        <v>9</v>
      </c>
      <c r="J80" s="148">
        <f t="shared" si="14"/>
        <v>5307</v>
      </c>
      <c r="K80" s="148">
        <f t="shared" si="14"/>
        <v>1559</v>
      </c>
      <c r="L80" s="148">
        <f t="shared" si="14"/>
        <v>1471</v>
      </c>
      <c r="M80" s="148">
        <f t="shared" si="14"/>
        <v>0</v>
      </c>
      <c r="N80" s="148">
        <f t="shared" si="14"/>
        <v>350671</v>
      </c>
      <c r="O80" s="148">
        <f t="shared" si="14"/>
        <v>955</v>
      </c>
      <c r="P80" s="148">
        <f t="shared" si="14"/>
        <v>225</v>
      </c>
      <c r="Q80" s="148">
        <f t="shared" si="14"/>
        <v>2639</v>
      </c>
      <c r="R80" s="148">
        <f t="shared" si="14"/>
        <v>0</v>
      </c>
      <c r="S80" s="148">
        <f t="shared" si="14"/>
        <v>0</v>
      </c>
      <c r="T80" s="148">
        <f t="shared" si="14"/>
        <v>294</v>
      </c>
      <c r="U80" s="148">
        <f t="shared" si="14"/>
        <v>3016</v>
      </c>
      <c r="V80" s="148">
        <f t="shared" si="14"/>
        <v>0</v>
      </c>
      <c r="W80" s="148">
        <f t="shared" si="14"/>
        <v>5</v>
      </c>
      <c r="X80" s="148">
        <f t="shared" si="14"/>
        <v>599</v>
      </c>
      <c r="Y80" s="148">
        <f t="shared" si="14"/>
        <v>0</v>
      </c>
      <c r="Z80" s="148">
        <f t="shared" si="14"/>
        <v>0</v>
      </c>
      <c r="AA80" s="148">
        <f t="shared" si="14"/>
        <v>0</v>
      </c>
      <c r="AB80" s="148">
        <f t="shared" si="14"/>
        <v>0</v>
      </c>
      <c r="AC80" s="148">
        <f t="shared" si="14"/>
        <v>0</v>
      </c>
      <c r="AD80" s="148">
        <f t="shared" si="14"/>
        <v>0</v>
      </c>
      <c r="AE80" s="148">
        <f t="shared" si="14"/>
        <v>0</v>
      </c>
      <c r="AF80" s="148">
        <f t="shared" si="14"/>
        <v>26744</v>
      </c>
      <c r="AG80" s="148">
        <f t="shared" si="14"/>
        <v>11549</v>
      </c>
      <c r="AH80" s="148">
        <f t="shared" si="14"/>
        <v>15</v>
      </c>
      <c r="AI80" s="148">
        <f t="shared" si="14"/>
        <v>346047</v>
      </c>
      <c r="AJ80" s="148">
        <f t="shared" si="14"/>
        <v>0</v>
      </c>
      <c r="AK80" s="148">
        <f t="shared" si="14"/>
        <v>0</v>
      </c>
      <c r="AL80" s="148">
        <f t="shared" si="14"/>
        <v>0</v>
      </c>
      <c r="AM80" s="180">
        <f t="shared" si="14"/>
        <v>-319</v>
      </c>
      <c r="AN80" s="150">
        <f>SUM(C80:AM80)</f>
        <v>879593</v>
      </c>
      <c r="AO80" s="104"/>
    </row>
    <row r="81" spans="1:41" s="154" customFormat="1" ht="8.25" customHeight="1" x14ac:dyDescent="0.2">
      <c r="A81" s="152"/>
      <c r="B81" s="100"/>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53"/>
      <c r="AO81" s="104"/>
    </row>
    <row r="82" spans="1:41" ht="18" x14ac:dyDescent="0.2">
      <c r="A82" s="524" t="s">
        <v>301</v>
      </c>
      <c r="B82" s="525"/>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53"/>
      <c r="AO82" s="104"/>
    </row>
    <row r="83" spans="1:41" ht="8.25" customHeight="1" x14ac:dyDescent="0.2">
      <c r="A83" s="137"/>
      <c r="B83" s="138"/>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2"/>
      <c r="AO83" s="104"/>
    </row>
    <row r="84" spans="1:41" ht="15" x14ac:dyDescent="0.2">
      <c r="A84" s="516" t="s">
        <v>302</v>
      </c>
      <c r="B84" s="517"/>
      <c r="C84" s="107"/>
      <c r="D84" s="107"/>
      <c r="E84" s="141"/>
      <c r="F84" s="141"/>
      <c r="G84" s="141"/>
      <c r="H84" s="141"/>
      <c r="I84" s="141"/>
      <c r="J84" s="141"/>
      <c r="K84" s="141"/>
      <c r="L84" s="141"/>
      <c r="M84" s="141"/>
      <c r="N84" s="141"/>
      <c r="O84" s="141"/>
      <c r="P84" s="141"/>
      <c r="Q84" s="141"/>
      <c r="R84" s="141"/>
      <c r="S84" s="107"/>
      <c r="T84" s="141"/>
      <c r="U84" s="141"/>
      <c r="V84" s="141"/>
      <c r="W84" s="141"/>
      <c r="X84" s="107"/>
      <c r="Y84" s="107"/>
      <c r="Z84" s="141"/>
      <c r="AA84" s="141"/>
      <c r="AB84" s="141"/>
      <c r="AC84" s="141"/>
      <c r="AD84" s="141"/>
      <c r="AE84" s="141"/>
      <c r="AF84" s="141"/>
      <c r="AG84" s="141"/>
      <c r="AH84" s="141"/>
      <c r="AI84" s="141"/>
      <c r="AJ84" s="141"/>
      <c r="AK84" s="141"/>
      <c r="AL84" s="141"/>
      <c r="AM84" s="141"/>
      <c r="AN84" s="142"/>
      <c r="AO84" s="104"/>
    </row>
    <row r="85" spans="1:41" ht="14.45" customHeight="1" x14ac:dyDescent="0.2">
      <c r="A85" s="155" t="s">
        <v>303</v>
      </c>
      <c r="B85" s="181" t="s">
        <v>304</v>
      </c>
      <c r="C85" s="111"/>
      <c r="D85" s="111"/>
      <c r="E85" s="115"/>
      <c r="F85" s="115"/>
      <c r="G85" s="115"/>
      <c r="H85" s="111"/>
      <c r="I85" s="115"/>
      <c r="J85" s="115"/>
      <c r="K85" s="125"/>
      <c r="L85" s="124"/>
      <c r="M85" s="121"/>
      <c r="N85" s="111"/>
      <c r="O85" s="111"/>
      <c r="P85" s="111"/>
      <c r="Q85" s="111"/>
      <c r="R85" s="111"/>
      <c r="S85" s="111"/>
      <c r="T85" s="111"/>
      <c r="U85" s="111"/>
      <c r="V85" s="111"/>
      <c r="W85" s="115"/>
      <c r="X85" s="115"/>
      <c r="Y85" s="115"/>
      <c r="Z85" s="115"/>
      <c r="AA85" s="115"/>
      <c r="AB85" s="115"/>
      <c r="AC85" s="115"/>
      <c r="AD85" s="115"/>
      <c r="AE85" s="115"/>
      <c r="AF85" s="111"/>
      <c r="AG85" s="125"/>
      <c r="AH85" s="124"/>
      <c r="AI85" s="121"/>
      <c r="AJ85" s="125"/>
      <c r="AK85" s="124"/>
      <c r="AL85" s="125"/>
      <c r="AM85" s="124"/>
      <c r="AN85" s="113">
        <f t="shared" ref="AN85:AN106" si="15">SUM(C85:AM85)</f>
        <v>0</v>
      </c>
      <c r="AO85" s="104"/>
    </row>
    <row r="86" spans="1:41" ht="14.45" customHeight="1" x14ac:dyDescent="0.2">
      <c r="A86" s="155" t="s">
        <v>305</v>
      </c>
      <c r="B86" s="181" t="s">
        <v>306</v>
      </c>
      <c r="C86" s="111"/>
      <c r="D86" s="125"/>
      <c r="E86" s="124"/>
      <c r="F86" s="124"/>
      <c r="G86" s="124"/>
      <c r="H86" s="120"/>
      <c r="I86" s="124"/>
      <c r="J86" s="124"/>
      <c r="K86" s="120"/>
      <c r="L86" s="124"/>
      <c r="M86" s="121"/>
      <c r="N86" s="111"/>
      <c r="O86" s="111"/>
      <c r="P86" s="111"/>
      <c r="Q86" s="111"/>
      <c r="R86" s="111"/>
      <c r="S86" s="111"/>
      <c r="T86" s="111"/>
      <c r="U86" s="111"/>
      <c r="V86" s="125"/>
      <c r="W86" s="124"/>
      <c r="X86" s="124"/>
      <c r="Y86" s="124"/>
      <c r="Z86" s="124"/>
      <c r="AA86" s="124"/>
      <c r="AB86" s="124"/>
      <c r="AC86" s="124"/>
      <c r="AD86" s="124"/>
      <c r="AE86" s="124"/>
      <c r="AF86" s="121"/>
      <c r="AG86" s="111"/>
      <c r="AH86" s="129"/>
      <c r="AI86" s="111"/>
      <c r="AJ86" s="111"/>
      <c r="AK86" s="124">
        <v>8</v>
      </c>
      <c r="AL86" s="111"/>
      <c r="AM86" s="124"/>
      <c r="AN86" s="113">
        <f t="shared" si="15"/>
        <v>8</v>
      </c>
      <c r="AO86" s="104"/>
    </row>
    <row r="87" spans="1:41" ht="14.45" customHeight="1" x14ac:dyDescent="0.2">
      <c r="A87" s="155" t="s">
        <v>307</v>
      </c>
      <c r="B87" s="181" t="s">
        <v>308</v>
      </c>
      <c r="C87" s="111"/>
      <c r="D87" s="111"/>
      <c r="E87" s="412"/>
      <c r="F87" s="412"/>
      <c r="G87" s="159"/>
      <c r="H87" s="111"/>
      <c r="I87" s="159"/>
      <c r="J87" s="159"/>
      <c r="K87" s="111"/>
      <c r="L87" s="159"/>
      <c r="M87" s="111"/>
      <c r="N87" s="111">
        <v>1254</v>
      </c>
      <c r="O87" s="111"/>
      <c r="P87" s="111"/>
      <c r="Q87" s="111"/>
      <c r="R87" s="111"/>
      <c r="S87" s="111"/>
      <c r="T87" s="111"/>
      <c r="U87" s="111"/>
      <c r="V87" s="125"/>
      <c r="W87" s="124"/>
      <c r="X87" s="124">
        <v>1538</v>
      </c>
      <c r="Y87" s="124"/>
      <c r="Z87" s="124">
        <v>30825</v>
      </c>
      <c r="AA87" s="124"/>
      <c r="AB87" s="124"/>
      <c r="AC87" s="124"/>
      <c r="AD87" s="124"/>
      <c r="AE87" s="124"/>
      <c r="AF87" s="121"/>
      <c r="AG87" s="111"/>
      <c r="AH87" s="111"/>
      <c r="AI87" s="111"/>
      <c r="AJ87" s="125"/>
      <c r="AK87" s="124">
        <v>3453</v>
      </c>
      <c r="AL87" s="125"/>
      <c r="AM87" s="124"/>
      <c r="AN87" s="113">
        <f t="shared" si="15"/>
        <v>37070</v>
      </c>
      <c r="AO87" s="104"/>
    </row>
    <row r="88" spans="1:41" ht="14.45" customHeight="1" x14ac:dyDescent="0.2">
      <c r="A88" s="155" t="s">
        <v>309</v>
      </c>
      <c r="B88" s="181" t="s">
        <v>310</v>
      </c>
      <c r="C88" s="111"/>
      <c r="D88" s="111"/>
      <c r="E88" s="111">
        <v>59</v>
      </c>
      <c r="F88" s="125"/>
      <c r="G88" s="124"/>
      <c r="H88" s="120"/>
      <c r="I88" s="124"/>
      <c r="J88" s="124"/>
      <c r="K88" s="120"/>
      <c r="L88" s="124"/>
      <c r="M88" s="121"/>
      <c r="N88" s="111"/>
      <c r="O88" s="111"/>
      <c r="P88" s="111"/>
      <c r="Q88" s="111"/>
      <c r="R88" s="111"/>
      <c r="S88" s="111"/>
      <c r="T88" s="111"/>
      <c r="U88" s="111"/>
      <c r="V88" s="125"/>
      <c r="W88" s="124"/>
      <c r="X88" s="124"/>
      <c r="Y88" s="124"/>
      <c r="Z88" s="124"/>
      <c r="AA88" s="124"/>
      <c r="AB88" s="124"/>
      <c r="AC88" s="124"/>
      <c r="AD88" s="124"/>
      <c r="AE88" s="124"/>
      <c r="AF88" s="121"/>
      <c r="AG88" s="111"/>
      <c r="AH88" s="111"/>
      <c r="AI88" s="111"/>
      <c r="AJ88" s="125"/>
      <c r="AK88" s="124">
        <v>6</v>
      </c>
      <c r="AL88" s="125"/>
      <c r="AM88" s="124"/>
      <c r="AN88" s="113">
        <f t="shared" si="15"/>
        <v>65</v>
      </c>
      <c r="AO88" s="104"/>
    </row>
    <row r="89" spans="1:41" ht="14.45" customHeight="1" x14ac:dyDescent="0.2">
      <c r="A89" s="155" t="s">
        <v>311</v>
      </c>
      <c r="B89" s="181" t="s">
        <v>312</v>
      </c>
      <c r="C89" s="111"/>
      <c r="D89" s="111"/>
      <c r="E89" s="111"/>
      <c r="F89" s="125"/>
      <c r="G89" s="124"/>
      <c r="H89" s="120"/>
      <c r="I89" s="124"/>
      <c r="J89" s="124"/>
      <c r="K89" s="120"/>
      <c r="L89" s="124"/>
      <c r="M89" s="121"/>
      <c r="N89" s="111"/>
      <c r="O89" s="111"/>
      <c r="P89" s="111"/>
      <c r="Q89" s="111"/>
      <c r="R89" s="111"/>
      <c r="S89" s="111"/>
      <c r="T89" s="111"/>
      <c r="U89" s="111"/>
      <c r="V89" s="125"/>
      <c r="W89" s="124"/>
      <c r="X89" s="124"/>
      <c r="Y89" s="124"/>
      <c r="Z89" s="124"/>
      <c r="AA89" s="124"/>
      <c r="AB89" s="124"/>
      <c r="AC89" s="124"/>
      <c r="AD89" s="124"/>
      <c r="AE89" s="124"/>
      <c r="AF89" s="121"/>
      <c r="AG89" s="111"/>
      <c r="AH89" s="111"/>
      <c r="AI89" s="111"/>
      <c r="AJ89" s="125"/>
      <c r="AK89" s="124">
        <v>1</v>
      </c>
      <c r="AL89" s="125"/>
      <c r="AM89" s="124"/>
      <c r="AN89" s="113">
        <f>SUM(C89:AM89)</f>
        <v>1</v>
      </c>
      <c r="AO89" s="104"/>
    </row>
    <row r="90" spans="1:41" ht="14.45" customHeight="1" x14ac:dyDescent="0.2">
      <c r="A90" s="155" t="s">
        <v>313</v>
      </c>
      <c r="B90" s="181" t="s">
        <v>314</v>
      </c>
      <c r="C90" s="111"/>
      <c r="D90" s="111"/>
      <c r="E90" s="111"/>
      <c r="F90" s="125"/>
      <c r="G90" s="124"/>
      <c r="H90" s="120"/>
      <c r="I90" s="124"/>
      <c r="J90" s="124"/>
      <c r="K90" s="120"/>
      <c r="L90" s="124"/>
      <c r="M90" s="121"/>
      <c r="N90" s="111"/>
      <c r="O90" s="111"/>
      <c r="P90" s="111"/>
      <c r="Q90" s="111"/>
      <c r="R90" s="111"/>
      <c r="S90" s="111"/>
      <c r="T90" s="111"/>
      <c r="U90" s="111"/>
      <c r="V90" s="125"/>
      <c r="W90" s="124"/>
      <c r="X90" s="124"/>
      <c r="Y90" s="124"/>
      <c r="Z90" s="124"/>
      <c r="AA90" s="124"/>
      <c r="AB90" s="124"/>
      <c r="AC90" s="124"/>
      <c r="AD90" s="124"/>
      <c r="AE90" s="124"/>
      <c r="AF90" s="121"/>
      <c r="AG90" s="111"/>
      <c r="AH90" s="111"/>
      <c r="AI90" s="111"/>
      <c r="AJ90" s="125"/>
      <c r="AK90" s="124">
        <v>3165</v>
      </c>
      <c r="AL90" s="125"/>
      <c r="AM90" s="124"/>
      <c r="AN90" s="113">
        <f t="shared" si="15"/>
        <v>3165</v>
      </c>
      <c r="AO90" s="104"/>
    </row>
    <row r="91" spans="1:41" ht="14.45" customHeight="1" x14ac:dyDescent="0.2">
      <c r="A91" s="155" t="s">
        <v>315</v>
      </c>
      <c r="B91" s="181" t="s">
        <v>316</v>
      </c>
      <c r="C91" s="111"/>
      <c r="D91" s="111"/>
      <c r="E91" s="111">
        <v>387</v>
      </c>
      <c r="F91" s="125"/>
      <c r="G91" s="124"/>
      <c r="H91" s="120"/>
      <c r="I91" s="124"/>
      <c r="J91" s="124">
        <v>53</v>
      </c>
      <c r="K91" s="120"/>
      <c r="L91" s="124">
        <v>4</v>
      </c>
      <c r="M91" s="121"/>
      <c r="N91" s="111">
        <v>32</v>
      </c>
      <c r="O91" s="111"/>
      <c r="P91" s="111"/>
      <c r="Q91" s="111">
        <v>21</v>
      </c>
      <c r="R91" s="111"/>
      <c r="S91" s="111"/>
      <c r="T91" s="111"/>
      <c r="U91" s="111"/>
      <c r="V91" s="125"/>
      <c r="W91" s="124">
        <v>248</v>
      </c>
      <c r="X91" s="124">
        <v>791</v>
      </c>
      <c r="Y91" s="124"/>
      <c r="Z91" s="124"/>
      <c r="AA91" s="124"/>
      <c r="AB91" s="124"/>
      <c r="AC91" s="124"/>
      <c r="AD91" s="124"/>
      <c r="AE91" s="124"/>
      <c r="AF91" s="121"/>
      <c r="AG91" s="111"/>
      <c r="AH91" s="111"/>
      <c r="AI91" s="111"/>
      <c r="AJ91" s="125"/>
      <c r="AK91" s="124">
        <v>10777</v>
      </c>
      <c r="AL91" s="125"/>
      <c r="AM91" s="124"/>
      <c r="AN91" s="113">
        <f t="shared" si="15"/>
        <v>12313</v>
      </c>
      <c r="AO91" s="104"/>
    </row>
    <row r="92" spans="1:41" ht="14.45" customHeight="1" x14ac:dyDescent="0.2">
      <c r="A92" s="155" t="s">
        <v>317</v>
      </c>
      <c r="B92" s="181" t="s">
        <v>318</v>
      </c>
      <c r="C92" s="111"/>
      <c r="D92" s="111"/>
      <c r="E92" s="111"/>
      <c r="F92" s="125"/>
      <c r="G92" s="124"/>
      <c r="H92" s="120"/>
      <c r="I92" s="124"/>
      <c r="J92" s="124"/>
      <c r="K92" s="120"/>
      <c r="L92" s="124"/>
      <c r="M92" s="121"/>
      <c r="N92" s="111"/>
      <c r="O92" s="111"/>
      <c r="P92" s="111"/>
      <c r="Q92" s="111"/>
      <c r="R92" s="111"/>
      <c r="S92" s="111"/>
      <c r="T92" s="111"/>
      <c r="U92" s="111"/>
      <c r="V92" s="125"/>
      <c r="W92" s="124"/>
      <c r="X92" s="124"/>
      <c r="Y92" s="124"/>
      <c r="Z92" s="124"/>
      <c r="AA92" s="124"/>
      <c r="AB92" s="124"/>
      <c r="AC92" s="124"/>
      <c r="AD92" s="124"/>
      <c r="AE92" s="124"/>
      <c r="AF92" s="121"/>
      <c r="AG92" s="111"/>
      <c r="AH92" s="111"/>
      <c r="AI92" s="111"/>
      <c r="AJ92" s="125"/>
      <c r="AK92" s="124">
        <v>7</v>
      </c>
      <c r="AL92" s="125"/>
      <c r="AM92" s="124"/>
      <c r="AN92" s="113">
        <f t="shared" si="15"/>
        <v>7</v>
      </c>
      <c r="AO92" s="104"/>
    </row>
    <row r="93" spans="1:41" ht="14.45" customHeight="1" x14ac:dyDescent="0.2">
      <c r="A93" s="155" t="s">
        <v>319</v>
      </c>
      <c r="B93" s="181" t="s">
        <v>320</v>
      </c>
      <c r="C93" s="111"/>
      <c r="D93" s="111"/>
      <c r="E93" s="111"/>
      <c r="F93" s="125"/>
      <c r="G93" s="124"/>
      <c r="H93" s="120"/>
      <c r="I93" s="124"/>
      <c r="J93" s="124"/>
      <c r="K93" s="120"/>
      <c r="L93" s="124"/>
      <c r="M93" s="121"/>
      <c r="N93" s="111"/>
      <c r="O93" s="111"/>
      <c r="P93" s="111"/>
      <c r="Q93" s="111"/>
      <c r="R93" s="111"/>
      <c r="S93" s="111"/>
      <c r="T93" s="111"/>
      <c r="U93" s="111"/>
      <c r="V93" s="125"/>
      <c r="W93" s="124"/>
      <c r="X93" s="124">
        <v>317</v>
      </c>
      <c r="Y93" s="124"/>
      <c r="Z93" s="124"/>
      <c r="AA93" s="124"/>
      <c r="AB93" s="124"/>
      <c r="AC93" s="124"/>
      <c r="AD93" s="124"/>
      <c r="AE93" s="124"/>
      <c r="AF93" s="121"/>
      <c r="AG93" s="111"/>
      <c r="AH93" s="111"/>
      <c r="AI93" s="111"/>
      <c r="AJ93" s="125"/>
      <c r="AK93" s="124">
        <v>1633</v>
      </c>
      <c r="AL93" s="125"/>
      <c r="AM93" s="124"/>
      <c r="AN93" s="113">
        <f t="shared" si="15"/>
        <v>1950</v>
      </c>
      <c r="AO93" s="104"/>
    </row>
    <row r="94" spans="1:41" ht="14.45" customHeight="1" x14ac:dyDescent="0.2">
      <c r="A94" s="155" t="s">
        <v>321</v>
      </c>
      <c r="B94" s="181" t="s">
        <v>322</v>
      </c>
      <c r="C94" s="111"/>
      <c r="D94" s="111"/>
      <c r="E94" s="111"/>
      <c r="F94" s="125"/>
      <c r="G94" s="124"/>
      <c r="H94" s="120"/>
      <c r="I94" s="124"/>
      <c r="J94" s="124"/>
      <c r="K94" s="120"/>
      <c r="L94" s="124"/>
      <c r="M94" s="121"/>
      <c r="N94" s="111"/>
      <c r="O94" s="111"/>
      <c r="P94" s="111"/>
      <c r="Q94" s="111"/>
      <c r="R94" s="111"/>
      <c r="S94" s="111"/>
      <c r="T94" s="111"/>
      <c r="U94" s="111"/>
      <c r="V94" s="125"/>
      <c r="W94" s="124"/>
      <c r="X94" s="124"/>
      <c r="Y94" s="124"/>
      <c r="Z94" s="124"/>
      <c r="AA94" s="124"/>
      <c r="AB94" s="124"/>
      <c r="AC94" s="124"/>
      <c r="AD94" s="124"/>
      <c r="AE94" s="124"/>
      <c r="AF94" s="121"/>
      <c r="AG94" s="111"/>
      <c r="AH94" s="115"/>
      <c r="AI94" s="111"/>
      <c r="AJ94" s="125"/>
      <c r="AK94" s="124">
        <v>739</v>
      </c>
      <c r="AL94" s="120"/>
      <c r="AM94" s="124"/>
      <c r="AN94" s="113">
        <f t="shared" si="15"/>
        <v>739</v>
      </c>
      <c r="AO94" s="104"/>
    </row>
    <row r="95" spans="1:41" ht="14.45" customHeight="1" x14ac:dyDescent="0.2">
      <c r="A95" s="155" t="s">
        <v>323</v>
      </c>
      <c r="B95" s="181" t="s">
        <v>324</v>
      </c>
      <c r="C95" s="111">
        <v>54</v>
      </c>
      <c r="D95" s="111"/>
      <c r="E95" s="111"/>
      <c r="F95" s="111"/>
      <c r="G95" s="129"/>
      <c r="H95" s="111"/>
      <c r="I95" s="129"/>
      <c r="J95" s="129"/>
      <c r="K95" s="111"/>
      <c r="L95" s="129"/>
      <c r="M95" s="111"/>
      <c r="N95" s="111"/>
      <c r="O95" s="111"/>
      <c r="P95" s="111"/>
      <c r="Q95" s="111"/>
      <c r="R95" s="111"/>
      <c r="S95" s="111"/>
      <c r="T95" s="111"/>
      <c r="U95" s="111"/>
      <c r="V95" s="111"/>
      <c r="W95" s="129"/>
      <c r="X95" s="129"/>
      <c r="Y95" s="129"/>
      <c r="Z95" s="129"/>
      <c r="AA95" s="129"/>
      <c r="AB95" s="129"/>
      <c r="AC95" s="129"/>
      <c r="AD95" s="129"/>
      <c r="AE95" s="129"/>
      <c r="AF95" s="111"/>
      <c r="AG95" s="125"/>
      <c r="AH95" s="124">
        <v>2716</v>
      </c>
      <c r="AI95" s="121"/>
      <c r="AJ95" s="398"/>
      <c r="AK95" s="129"/>
      <c r="AL95" s="125"/>
      <c r="AM95" s="124"/>
      <c r="AN95" s="113">
        <f t="shared" si="15"/>
        <v>2770</v>
      </c>
      <c r="AO95" s="104"/>
    </row>
    <row r="96" spans="1:41" ht="14.45" customHeight="1" x14ac:dyDescent="0.2">
      <c r="A96" s="155" t="s">
        <v>325</v>
      </c>
      <c r="B96" s="181" t="s">
        <v>326</v>
      </c>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25"/>
      <c r="AH96" s="124"/>
      <c r="AI96" s="121"/>
      <c r="AJ96" s="398"/>
      <c r="AK96" s="111"/>
      <c r="AL96" s="125"/>
      <c r="AM96" s="124"/>
      <c r="AN96" s="113">
        <f t="shared" si="15"/>
        <v>0</v>
      </c>
      <c r="AO96" s="104"/>
    </row>
    <row r="97" spans="1:41" ht="14.45" customHeight="1" x14ac:dyDescent="0.2">
      <c r="A97" s="155" t="s">
        <v>327</v>
      </c>
      <c r="B97" s="181" t="s">
        <v>328</v>
      </c>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25"/>
      <c r="AH97" s="124"/>
      <c r="AI97" s="121"/>
      <c r="AJ97" s="398"/>
      <c r="AK97" s="111"/>
      <c r="AL97" s="125"/>
      <c r="AM97" s="124"/>
      <c r="AN97" s="113">
        <f t="shared" si="15"/>
        <v>0</v>
      </c>
      <c r="AO97" s="104"/>
    </row>
    <row r="98" spans="1:41" ht="14.45" customHeight="1" x14ac:dyDescent="0.2">
      <c r="A98" s="155" t="s">
        <v>329</v>
      </c>
      <c r="B98" s="181" t="s">
        <v>330</v>
      </c>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25"/>
      <c r="AH98" s="124"/>
      <c r="AI98" s="121"/>
      <c r="AJ98" s="398"/>
      <c r="AK98" s="111"/>
      <c r="AL98" s="125"/>
      <c r="AM98" s="124"/>
      <c r="AN98" s="113">
        <f t="shared" si="15"/>
        <v>0</v>
      </c>
      <c r="AO98" s="104"/>
    </row>
    <row r="99" spans="1:41" ht="14.45" customHeight="1" x14ac:dyDescent="0.2">
      <c r="A99" s="155" t="s">
        <v>331</v>
      </c>
      <c r="B99" s="181" t="s">
        <v>332</v>
      </c>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25"/>
      <c r="AH99" s="124">
        <v>5023</v>
      </c>
      <c r="AI99" s="121"/>
      <c r="AJ99" s="398"/>
      <c r="AK99" s="111"/>
      <c r="AL99" s="125"/>
      <c r="AM99" s="124"/>
      <c r="AN99" s="113">
        <f t="shared" si="15"/>
        <v>5023</v>
      </c>
      <c r="AO99" s="104"/>
    </row>
    <row r="100" spans="1:41" ht="14.45" customHeight="1" x14ac:dyDescent="0.2">
      <c r="A100" s="155" t="s">
        <v>333</v>
      </c>
      <c r="B100" s="181" t="s">
        <v>334</v>
      </c>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25"/>
      <c r="AH100" s="124"/>
      <c r="AI100" s="121"/>
      <c r="AJ100" s="398"/>
      <c r="AK100" s="111"/>
      <c r="AL100" s="125"/>
      <c r="AM100" s="124"/>
      <c r="AN100" s="113">
        <f t="shared" si="15"/>
        <v>0</v>
      </c>
      <c r="AO100" s="104"/>
    </row>
    <row r="101" spans="1:41" ht="14.45" customHeight="1" x14ac:dyDescent="0.2">
      <c r="A101" s="162" t="s">
        <v>335</v>
      </c>
      <c r="B101" s="182" t="s">
        <v>336</v>
      </c>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25"/>
      <c r="AH101" s="124">
        <v>77540</v>
      </c>
      <c r="AI101" s="121"/>
      <c r="AJ101" s="398"/>
      <c r="AK101" s="111"/>
      <c r="AL101" s="125"/>
      <c r="AM101" s="124"/>
      <c r="AN101" s="113">
        <f t="shared" si="15"/>
        <v>77540</v>
      </c>
      <c r="AO101" s="104"/>
    </row>
    <row r="102" spans="1:41" ht="14.45" customHeight="1" x14ac:dyDescent="0.2">
      <c r="A102" s="162" t="s">
        <v>337</v>
      </c>
      <c r="B102" s="182" t="s">
        <v>338</v>
      </c>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25"/>
      <c r="AH102" s="124">
        <v>1830</v>
      </c>
      <c r="AI102" s="121"/>
      <c r="AJ102" s="398"/>
      <c r="AK102" s="111"/>
      <c r="AL102" s="125"/>
      <c r="AM102" s="124"/>
      <c r="AN102" s="113">
        <f t="shared" si="15"/>
        <v>1830</v>
      </c>
      <c r="AO102" s="104"/>
    </row>
    <row r="103" spans="1:41" ht="14.45" customHeight="1" x14ac:dyDescent="0.2">
      <c r="A103" s="162" t="s">
        <v>339</v>
      </c>
      <c r="B103" s="182" t="s">
        <v>340</v>
      </c>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25"/>
      <c r="AH103" s="124">
        <v>50000</v>
      </c>
      <c r="AI103" s="121"/>
      <c r="AJ103" s="399"/>
      <c r="AK103" s="111"/>
      <c r="AL103" s="125"/>
      <c r="AM103" s="124"/>
      <c r="AN103" s="113">
        <f t="shared" si="15"/>
        <v>50000</v>
      </c>
      <c r="AO103" s="104"/>
    </row>
    <row r="104" spans="1:41" ht="14.45" customHeight="1" x14ac:dyDescent="0.2">
      <c r="A104" s="162" t="s">
        <v>341</v>
      </c>
      <c r="B104" s="182" t="s">
        <v>342</v>
      </c>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25"/>
      <c r="AH104" s="124"/>
      <c r="AI104" s="121"/>
      <c r="AJ104" s="399"/>
      <c r="AK104" s="111"/>
      <c r="AL104" s="125"/>
      <c r="AM104" s="124"/>
      <c r="AN104" s="113">
        <f t="shared" si="15"/>
        <v>0</v>
      </c>
      <c r="AO104" s="104"/>
    </row>
    <row r="105" spans="1:41" ht="14.45" customHeight="1" x14ac:dyDescent="0.2">
      <c r="A105" s="162" t="s">
        <v>343</v>
      </c>
      <c r="B105" s="182" t="s">
        <v>344</v>
      </c>
      <c r="C105" s="111"/>
      <c r="D105" s="111"/>
      <c r="E105" s="115"/>
      <c r="F105" s="115"/>
      <c r="G105" s="115"/>
      <c r="H105" s="111"/>
      <c r="I105" s="115"/>
      <c r="J105" s="115"/>
      <c r="K105" s="111"/>
      <c r="L105" s="115"/>
      <c r="M105" s="111"/>
      <c r="N105" s="111"/>
      <c r="O105" s="111"/>
      <c r="P105" s="111"/>
      <c r="Q105" s="111"/>
      <c r="R105" s="111"/>
      <c r="S105" s="111"/>
      <c r="T105" s="111"/>
      <c r="U105" s="111"/>
      <c r="V105" s="111"/>
      <c r="W105" s="115"/>
      <c r="X105" s="115"/>
      <c r="Y105" s="115"/>
      <c r="Z105" s="115"/>
      <c r="AA105" s="115"/>
      <c r="AB105" s="115"/>
      <c r="AC105" s="115"/>
      <c r="AD105" s="115"/>
      <c r="AE105" s="115"/>
      <c r="AF105" s="111"/>
      <c r="AG105" s="125"/>
      <c r="AH105" s="124">
        <v>52993</v>
      </c>
      <c r="AI105" s="121"/>
      <c r="AJ105" s="398"/>
      <c r="AK105" s="115"/>
      <c r="AL105" s="125"/>
      <c r="AM105" s="124"/>
      <c r="AN105" s="113">
        <f t="shared" si="15"/>
        <v>52993</v>
      </c>
      <c r="AO105" s="104"/>
    </row>
    <row r="106" spans="1:41" ht="15.75" x14ac:dyDescent="0.2">
      <c r="A106" s="526" t="s">
        <v>345</v>
      </c>
      <c r="B106" s="527"/>
      <c r="C106" s="163">
        <f>SUM(C85:C105)</f>
        <v>54</v>
      </c>
      <c r="D106" s="135">
        <f t="shared" ref="D106:AM106" si="16">SUM(D85:D105)</f>
        <v>0</v>
      </c>
      <c r="E106" s="131">
        <f t="shared" si="16"/>
        <v>446</v>
      </c>
      <c r="F106" s="131">
        <f t="shared" si="16"/>
        <v>0</v>
      </c>
      <c r="G106" s="131">
        <f t="shared" si="16"/>
        <v>0</v>
      </c>
      <c r="H106" s="133">
        <f t="shared" si="16"/>
        <v>0</v>
      </c>
      <c r="I106" s="131">
        <f t="shared" si="16"/>
        <v>0</v>
      </c>
      <c r="J106" s="131">
        <f t="shared" si="16"/>
        <v>53</v>
      </c>
      <c r="K106" s="133">
        <f t="shared" si="16"/>
        <v>0</v>
      </c>
      <c r="L106" s="131">
        <f t="shared" si="16"/>
        <v>4</v>
      </c>
      <c r="M106" s="134">
        <f t="shared" si="16"/>
        <v>0</v>
      </c>
      <c r="N106" s="163">
        <f t="shared" si="16"/>
        <v>1286</v>
      </c>
      <c r="O106" s="163">
        <f t="shared" si="16"/>
        <v>0</v>
      </c>
      <c r="P106" s="163">
        <f t="shared" si="16"/>
        <v>0</v>
      </c>
      <c r="Q106" s="163">
        <f t="shared" si="16"/>
        <v>21</v>
      </c>
      <c r="R106" s="163">
        <f t="shared" si="16"/>
        <v>0</v>
      </c>
      <c r="S106" s="163">
        <f t="shared" si="16"/>
        <v>0</v>
      </c>
      <c r="T106" s="163">
        <f t="shared" si="16"/>
        <v>0</v>
      </c>
      <c r="U106" s="163">
        <f t="shared" si="16"/>
        <v>0</v>
      </c>
      <c r="V106" s="135">
        <f t="shared" si="16"/>
        <v>0</v>
      </c>
      <c r="W106" s="131">
        <f t="shared" si="16"/>
        <v>248</v>
      </c>
      <c r="X106" s="131">
        <f t="shared" si="16"/>
        <v>2646</v>
      </c>
      <c r="Y106" s="131">
        <f t="shared" si="16"/>
        <v>0</v>
      </c>
      <c r="Z106" s="131">
        <f t="shared" si="16"/>
        <v>30825</v>
      </c>
      <c r="AA106" s="131">
        <f t="shared" si="16"/>
        <v>0</v>
      </c>
      <c r="AB106" s="131">
        <f t="shared" si="16"/>
        <v>0</v>
      </c>
      <c r="AC106" s="131">
        <f t="shared" si="16"/>
        <v>0</v>
      </c>
      <c r="AD106" s="131">
        <f t="shared" si="16"/>
        <v>0</v>
      </c>
      <c r="AE106" s="131">
        <f t="shared" si="16"/>
        <v>0</v>
      </c>
      <c r="AF106" s="134">
        <f t="shared" si="16"/>
        <v>0</v>
      </c>
      <c r="AG106" s="135">
        <f t="shared" si="16"/>
        <v>0</v>
      </c>
      <c r="AH106" s="131">
        <f t="shared" si="16"/>
        <v>190102</v>
      </c>
      <c r="AI106" s="134">
        <f t="shared" si="16"/>
        <v>0</v>
      </c>
      <c r="AJ106" s="400">
        <f t="shared" si="16"/>
        <v>0</v>
      </c>
      <c r="AK106" s="131">
        <f t="shared" si="16"/>
        <v>19789</v>
      </c>
      <c r="AL106" s="133">
        <f t="shared" si="16"/>
        <v>0</v>
      </c>
      <c r="AM106" s="131">
        <f t="shared" si="16"/>
        <v>0</v>
      </c>
      <c r="AN106" s="113">
        <f t="shared" si="15"/>
        <v>245474</v>
      </c>
      <c r="AO106" s="136"/>
    </row>
    <row r="107" spans="1:41" ht="8.25" customHeight="1" x14ac:dyDescent="0.2">
      <c r="A107" s="137"/>
      <c r="B107" s="138"/>
      <c r="C107" s="140"/>
      <c r="D107" s="140"/>
      <c r="E107" s="140"/>
      <c r="F107" s="140"/>
      <c r="G107" s="140"/>
      <c r="H107" s="140"/>
      <c r="I107" s="139"/>
      <c r="J107" s="139"/>
      <c r="K107" s="140"/>
      <c r="L107" s="139"/>
      <c r="M107" s="140"/>
      <c r="N107" s="140"/>
      <c r="O107" s="140"/>
      <c r="P107" s="140"/>
      <c r="Q107" s="140"/>
      <c r="R107" s="140"/>
      <c r="S107" s="140"/>
      <c r="T107" s="140"/>
      <c r="U107" s="140"/>
      <c r="V107" s="140"/>
      <c r="W107" s="140"/>
      <c r="X107" s="140"/>
      <c r="Y107" s="140"/>
      <c r="Z107" s="139"/>
      <c r="AA107" s="139"/>
      <c r="AB107" s="140"/>
      <c r="AC107" s="140"/>
      <c r="AD107" s="140"/>
      <c r="AE107" s="140"/>
      <c r="AF107" s="140"/>
      <c r="AG107" s="140"/>
      <c r="AH107" s="140"/>
      <c r="AI107" s="140"/>
      <c r="AJ107" s="140"/>
      <c r="AK107" s="140"/>
      <c r="AL107" s="140"/>
      <c r="AM107" s="139"/>
      <c r="AN107" s="109"/>
      <c r="AO107" s="104"/>
    </row>
    <row r="108" spans="1:41" ht="15" x14ac:dyDescent="0.2">
      <c r="A108" s="516" t="s">
        <v>346</v>
      </c>
      <c r="B108" s="517"/>
      <c r="C108" s="107"/>
      <c r="D108" s="107"/>
      <c r="E108" s="107"/>
      <c r="F108" s="141"/>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41"/>
      <c r="AM108" s="141"/>
      <c r="AN108" s="142"/>
      <c r="AO108" s="104"/>
    </row>
    <row r="109" spans="1:41" ht="14.45" customHeight="1" x14ac:dyDescent="0.2">
      <c r="A109" s="155" t="s">
        <v>347</v>
      </c>
      <c r="B109" s="181" t="s">
        <v>348</v>
      </c>
      <c r="C109" s="111"/>
      <c r="D109" s="111"/>
      <c r="E109" s="124"/>
      <c r="F109" s="124"/>
      <c r="G109" s="124"/>
      <c r="H109" s="120"/>
      <c r="I109" s="124"/>
      <c r="J109" s="124"/>
      <c r="K109" s="121"/>
      <c r="L109" s="124"/>
      <c r="M109" s="111"/>
      <c r="N109" s="111"/>
      <c r="O109" s="111"/>
      <c r="P109" s="111"/>
      <c r="Q109" s="111"/>
      <c r="R109" s="111"/>
      <c r="S109" s="111"/>
      <c r="T109" s="111"/>
      <c r="U109" s="111"/>
      <c r="V109" s="125"/>
      <c r="W109" s="124"/>
      <c r="X109" s="124"/>
      <c r="Y109" s="124"/>
      <c r="Z109" s="124"/>
      <c r="AA109" s="124"/>
      <c r="AB109" s="124"/>
      <c r="AC109" s="124"/>
      <c r="AD109" s="124"/>
      <c r="AE109" s="124"/>
      <c r="AF109" s="111"/>
      <c r="AG109" s="111"/>
      <c r="AH109" s="111"/>
      <c r="AI109" s="111"/>
      <c r="AJ109" s="398"/>
      <c r="AK109" s="124"/>
      <c r="AL109" s="125"/>
      <c r="AM109" s="124"/>
      <c r="AN109" s="113">
        <f t="shared" ref="AN109:AN127" si="17">SUM(C109:AM109)</f>
        <v>0</v>
      </c>
      <c r="AO109" s="104"/>
    </row>
    <row r="110" spans="1:41" ht="14.45" customHeight="1" x14ac:dyDescent="0.2">
      <c r="A110" s="155" t="s">
        <v>349</v>
      </c>
      <c r="B110" s="181" t="s">
        <v>350</v>
      </c>
      <c r="C110" s="111"/>
      <c r="D110" s="111"/>
      <c r="E110" s="124">
        <v>1821</v>
      </c>
      <c r="F110" s="124">
        <v>200</v>
      </c>
      <c r="G110" s="124">
        <v>117</v>
      </c>
      <c r="H110" s="120"/>
      <c r="I110" s="124"/>
      <c r="J110" s="124"/>
      <c r="K110" s="121"/>
      <c r="L110" s="124">
        <v>-200</v>
      </c>
      <c r="M110" s="111"/>
      <c r="N110" s="111"/>
      <c r="O110" s="111"/>
      <c r="P110" s="111"/>
      <c r="Q110" s="111"/>
      <c r="R110" s="111"/>
      <c r="S110" s="111"/>
      <c r="T110" s="111"/>
      <c r="U110" s="111">
        <v>51</v>
      </c>
      <c r="V110" s="125"/>
      <c r="W110" s="124"/>
      <c r="X110" s="124"/>
      <c r="Y110" s="124"/>
      <c r="Z110" s="124"/>
      <c r="AA110" s="124"/>
      <c r="AB110" s="124"/>
      <c r="AC110" s="124"/>
      <c r="AD110" s="124"/>
      <c r="AE110" s="124"/>
      <c r="AF110" s="111"/>
      <c r="AG110" s="111"/>
      <c r="AH110" s="111"/>
      <c r="AI110" s="111"/>
      <c r="AJ110" s="398"/>
      <c r="AK110" s="124"/>
      <c r="AL110" s="125"/>
      <c r="AM110" s="124">
        <v>4869</v>
      </c>
      <c r="AN110" s="113">
        <f t="shared" si="17"/>
        <v>6858</v>
      </c>
      <c r="AO110" s="104"/>
    </row>
    <row r="111" spans="1:41" ht="14.45" customHeight="1" x14ac:dyDescent="0.2">
      <c r="A111" s="155" t="s">
        <v>351</v>
      </c>
      <c r="B111" s="181" t="s">
        <v>352</v>
      </c>
      <c r="C111" s="111"/>
      <c r="D111" s="111"/>
      <c r="E111" s="124"/>
      <c r="F111" s="124"/>
      <c r="G111" s="124"/>
      <c r="H111" s="120"/>
      <c r="I111" s="124"/>
      <c r="J111" s="124"/>
      <c r="K111" s="121"/>
      <c r="L111" s="124"/>
      <c r="M111" s="111"/>
      <c r="N111" s="111"/>
      <c r="O111" s="111"/>
      <c r="P111" s="111"/>
      <c r="Q111" s="111"/>
      <c r="R111" s="111"/>
      <c r="S111" s="111"/>
      <c r="T111" s="111"/>
      <c r="U111" s="111"/>
      <c r="V111" s="125"/>
      <c r="W111" s="124"/>
      <c r="X111" s="124"/>
      <c r="Y111" s="124"/>
      <c r="Z111" s="124"/>
      <c r="AA111" s="124"/>
      <c r="AB111" s="124"/>
      <c r="AC111" s="124"/>
      <c r="AD111" s="124"/>
      <c r="AE111" s="124"/>
      <c r="AF111" s="111"/>
      <c r="AG111" s="111"/>
      <c r="AH111" s="111"/>
      <c r="AI111" s="111"/>
      <c r="AJ111" s="398"/>
      <c r="AK111" s="124"/>
      <c r="AL111" s="125"/>
      <c r="AM111" s="124"/>
      <c r="AN111" s="113">
        <f t="shared" si="17"/>
        <v>0</v>
      </c>
      <c r="AO111" s="104"/>
    </row>
    <row r="112" spans="1:41" ht="14.45" customHeight="1" x14ac:dyDescent="0.2">
      <c r="A112" s="155" t="s">
        <v>353</v>
      </c>
      <c r="B112" s="181" t="s">
        <v>354</v>
      </c>
      <c r="C112" s="111"/>
      <c r="D112" s="125"/>
      <c r="E112" s="124"/>
      <c r="F112" s="124"/>
      <c r="G112" s="124"/>
      <c r="H112" s="120"/>
      <c r="I112" s="124"/>
      <c r="J112" s="124"/>
      <c r="K112" s="121"/>
      <c r="L112" s="124"/>
      <c r="M112" s="111"/>
      <c r="N112" s="111"/>
      <c r="O112" s="111"/>
      <c r="P112" s="111"/>
      <c r="Q112" s="111"/>
      <c r="R112" s="111"/>
      <c r="S112" s="111"/>
      <c r="T112" s="111"/>
      <c r="U112" s="111"/>
      <c r="V112" s="125"/>
      <c r="W112" s="124"/>
      <c r="X112" s="124"/>
      <c r="Y112" s="124"/>
      <c r="Z112" s="124"/>
      <c r="AA112" s="124"/>
      <c r="AB112" s="124"/>
      <c r="AC112" s="124"/>
      <c r="AD112" s="124"/>
      <c r="AE112" s="124"/>
      <c r="AF112" s="121"/>
      <c r="AG112" s="111"/>
      <c r="AH112" s="111"/>
      <c r="AI112" s="111"/>
      <c r="AJ112" s="398"/>
      <c r="AK112" s="124"/>
      <c r="AL112" s="125"/>
      <c r="AM112" s="124"/>
      <c r="AN112" s="113">
        <f t="shared" si="17"/>
        <v>0</v>
      </c>
      <c r="AO112" s="104"/>
    </row>
    <row r="113" spans="1:41" ht="14.45" customHeight="1" x14ac:dyDescent="0.2">
      <c r="A113" s="155" t="s">
        <v>355</v>
      </c>
      <c r="B113" s="181" t="s">
        <v>356</v>
      </c>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305"/>
      <c r="AI113" s="111"/>
      <c r="AJ113" s="398"/>
      <c r="AK113" s="111"/>
      <c r="AL113" s="125"/>
      <c r="AM113" s="124"/>
      <c r="AN113" s="113">
        <f t="shared" si="17"/>
        <v>0</v>
      </c>
      <c r="AO113" s="104"/>
    </row>
    <row r="114" spans="1:41" ht="14.45" customHeight="1" x14ac:dyDescent="0.2">
      <c r="A114" s="162" t="s">
        <v>357</v>
      </c>
      <c r="B114" s="182" t="s">
        <v>358</v>
      </c>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305"/>
      <c r="AI114" s="111"/>
      <c r="AJ114" s="398"/>
      <c r="AK114" s="111"/>
      <c r="AL114" s="125"/>
      <c r="AM114" s="124"/>
      <c r="AN114" s="113">
        <f t="shared" si="17"/>
        <v>0</v>
      </c>
      <c r="AO114" s="104"/>
    </row>
    <row r="115" spans="1:41" ht="14.45" customHeight="1" x14ac:dyDescent="0.2">
      <c r="A115" s="162" t="s">
        <v>359</v>
      </c>
      <c r="B115" s="182" t="s">
        <v>360</v>
      </c>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305"/>
      <c r="AI115" s="111"/>
      <c r="AJ115" s="398"/>
      <c r="AK115" s="111"/>
      <c r="AL115" s="125"/>
      <c r="AM115" s="124"/>
      <c r="AN115" s="113">
        <f t="shared" si="17"/>
        <v>0</v>
      </c>
      <c r="AO115" s="104"/>
    </row>
    <row r="116" spans="1:41" ht="14.45" customHeight="1" x14ac:dyDescent="0.2">
      <c r="A116" s="162" t="s">
        <v>361</v>
      </c>
      <c r="B116" s="182" t="s">
        <v>362</v>
      </c>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305"/>
      <c r="AI116" s="111"/>
      <c r="AJ116" s="399"/>
      <c r="AK116" s="111"/>
      <c r="AL116" s="125"/>
      <c r="AM116" s="124"/>
      <c r="AN116" s="113">
        <f t="shared" si="17"/>
        <v>0</v>
      </c>
      <c r="AO116" s="104"/>
    </row>
    <row r="117" spans="1:41" ht="14.45" customHeight="1" x14ac:dyDescent="0.2">
      <c r="A117" s="162" t="s">
        <v>363</v>
      </c>
      <c r="B117" s="182" t="s">
        <v>364</v>
      </c>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305"/>
      <c r="AI117" s="111"/>
      <c r="AJ117" s="398"/>
      <c r="AK117" s="111"/>
      <c r="AL117" s="125"/>
      <c r="AM117" s="124"/>
      <c r="AN117" s="113">
        <f t="shared" si="17"/>
        <v>0</v>
      </c>
      <c r="AO117" s="104"/>
    </row>
    <row r="118" spans="1:41" ht="14.45" customHeight="1" x14ac:dyDescent="0.2">
      <c r="A118" s="155" t="s">
        <v>365</v>
      </c>
      <c r="B118" s="181" t="s">
        <v>366</v>
      </c>
      <c r="C118" s="11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305"/>
      <c r="AI118" s="111"/>
      <c r="AJ118" s="398"/>
      <c r="AK118" s="111"/>
      <c r="AL118" s="125"/>
      <c r="AM118" s="124"/>
      <c r="AN118" s="113">
        <f t="shared" si="17"/>
        <v>0</v>
      </c>
      <c r="AO118" s="104"/>
    </row>
    <row r="119" spans="1:41" ht="14.45" customHeight="1" x14ac:dyDescent="0.2">
      <c r="A119" s="162" t="s">
        <v>367</v>
      </c>
      <c r="B119" s="182" t="s">
        <v>368</v>
      </c>
      <c r="C119" s="11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305"/>
      <c r="AI119" s="111"/>
      <c r="AJ119" s="111"/>
      <c r="AK119" s="111"/>
      <c r="AL119" s="125"/>
      <c r="AM119" s="124"/>
      <c r="AN119" s="113">
        <f t="shared" si="17"/>
        <v>0</v>
      </c>
      <c r="AO119" s="104"/>
    </row>
    <row r="120" spans="1:41" ht="14.45" customHeight="1" x14ac:dyDescent="0.2">
      <c r="A120" s="162" t="s">
        <v>369</v>
      </c>
      <c r="B120" s="182" t="s">
        <v>370</v>
      </c>
      <c r="C120" s="11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305"/>
      <c r="AI120" s="111"/>
      <c r="AJ120" s="111"/>
      <c r="AK120" s="111"/>
      <c r="AL120" s="125"/>
      <c r="AM120" s="124"/>
      <c r="AN120" s="113">
        <f t="shared" si="17"/>
        <v>0</v>
      </c>
      <c r="AO120" s="104"/>
    </row>
    <row r="121" spans="1:41" ht="14.45" customHeight="1" x14ac:dyDescent="0.2">
      <c r="A121" s="162" t="s">
        <v>371</v>
      </c>
      <c r="B121" s="182" t="s">
        <v>372</v>
      </c>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305"/>
      <c r="AI121" s="111"/>
      <c r="AJ121" s="401"/>
      <c r="AK121" s="111"/>
      <c r="AL121" s="125"/>
      <c r="AM121" s="124"/>
      <c r="AN121" s="113">
        <f t="shared" si="17"/>
        <v>0</v>
      </c>
      <c r="AO121" s="104"/>
    </row>
    <row r="122" spans="1:41" ht="14.45" customHeight="1" x14ac:dyDescent="0.2">
      <c r="A122" s="155" t="s">
        <v>373</v>
      </c>
      <c r="B122" s="183" t="s">
        <v>374</v>
      </c>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305"/>
      <c r="AI122" s="111"/>
      <c r="AJ122" s="111"/>
      <c r="AK122" s="111"/>
      <c r="AL122" s="125"/>
      <c r="AM122" s="124"/>
      <c r="AN122" s="113">
        <f t="shared" si="17"/>
        <v>0</v>
      </c>
      <c r="AO122" s="104"/>
    </row>
    <row r="123" spans="1:41" ht="14.45" customHeight="1" x14ac:dyDescent="0.2">
      <c r="A123" s="164" t="s">
        <v>375</v>
      </c>
      <c r="B123" s="184" t="s">
        <v>376</v>
      </c>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305"/>
      <c r="AI123" s="111"/>
      <c r="AJ123" s="111"/>
      <c r="AK123" s="111"/>
      <c r="AL123" s="125"/>
      <c r="AM123" s="124"/>
      <c r="AN123" s="113">
        <f t="shared" si="17"/>
        <v>0</v>
      </c>
      <c r="AO123" s="104"/>
    </row>
    <row r="124" spans="1:41" ht="14.45" customHeight="1" x14ac:dyDescent="0.2">
      <c r="A124" s="164" t="s">
        <v>377</v>
      </c>
      <c r="B124" s="184" t="s">
        <v>378</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305"/>
      <c r="AI124" s="111"/>
      <c r="AJ124" s="111"/>
      <c r="AK124" s="111"/>
      <c r="AL124" s="125"/>
      <c r="AM124" s="124"/>
      <c r="AN124" s="113">
        <f t="shared" si="17"/>
        <v>0</v>
      </c>
      <c r="AO124" s="104"/>
    </row>
    <row r="125" spans="1:41" ht="14.45" customHeight="1" x14ac:dyDescent="0.2">
      <c r="A125" s="164" t="s">
        <v>379</v>
      </c>
      <c r="B125" s="184" t="s">
        <v>380</v>
      </c>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305"/>
      <c r="AI125" s="111"/>
      <c r="AJ125" s="111"/>
      <c r="AK125" s="111"/>
      <c r="AL125" s="125"/>
      <c r="AM125" s="124"/>
      <c r="AN125" s="113">
        <f t="shared" si="17"/>
        <v>0</v>
      </c>
      <c r="AO125" s="104"/>
    </row>
    <row r="126" spans="1:41" ht="14.45" customHeight="1" x14ac:dyDescent="0.2">
      <c r="A126" s="164" t="s">
        <v>381</v>
      </c>
      <c r="B126" s="183" t="s">
        <v>382</v>
      </c>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305"/>
      <c r="AI126" s="111"/>
      <c r="AJ126" s="111"/>
      <c r="AK126" s="111"/>
      <c r="AL126" s="125"/>
      <c r="AM126" s="124"/>
      <c r="AN126" s="113">
        <f t="shared" si="17"/>
        <v>0</v>
      </c>
      <c r="AO126" s="104"/>
    </row>
    <row r="127" spans="1:41" ht="15.75" x14ac:dyDescent="0.2">
      <c r="A127" s="165" t="s">
        <v>383</v>
      </c>
      <c r="B127" s="166"/>
      <c r="C127" s="163">
        <f>SUM(C109:C126)</f>
        <v>0</v>
      </c>
      <c r="D127" s="135">
        <f t="shared" ref="D127:AM127" si="18">SUM(D109:D126)</f>
        <v>0</v>
      </c>
      <c r="E127" s="131">
        <f t="shared" si="18"/>
        <v>1821</v>
      </c>
      <c r="F127" s="131">
        <f t="shared" si="18"/>
        <v>200</v>
      </c>
      <c r="G127" s="131">
        <f t="shared" si="18"/>
        <v>117</v>
      </c>
      <c r="H127" s="133">
        <f t="shared" si="18"/>
        <v>0</v>
      </c>
      <c r="I127" s="131">
        <f t="shared" si="18"/>
        <v>0</v>
      </c>
      <c r="J127" s="131">
        <f t="shared" si="18"/>
        <v>0</v>
      </c>
      <c r="K127" s="134">
        <f t="shared" si="18"/>
        <v>0</v>
      </c>
      <c r="L127" s="131">
        <f>SUM(L109:L126)</f>
        <v>-200</v>
      </c>
      <c r="M127" s="163">
        <f t="shared" si="18"/>
        <v>0</v>
      </c>
      <c r="N127" s="163">
        <f t="shared" si="18"/>
        <v>0</v>
      </c>
      <c r="O127" s="163">
        <f t="shared" si="18"/>
        <v>0</v>
      </c>
      <c r="P127" s="163">
        <f t="shared" si="18"/>
        <v>0</v>
      </c>
      <c r="Q127" s="163">
        <f t="shared" si="18"/>
        <v>0</v>
      </c>
      <c r="R127" s="163">
        <f t="shared" si="18"/>
        <v>0</v>
      </c>
      <c r="S127" s="163">
        <f t="shared" si="18"/>
        <v>0</v>
      </c>
      <c r="T127" s="163">
        <f t="shared" si="18"/>
        <v>0</v>
      </c>
      <c r="U127" s="163">
        <f t="shared" si="18"/>
        <v>51</v>
      </c>
      <c r="V127" s="163">
        <f t="shared" si="18"/>
        <v>0</v>
      </c>
      <c r="W127" s="131">
        <f t="shared" si="18"/>
        <v>0</v>
      </c>
      <c r="X127" s="311">
        <f t="shared" si="18"/>
        <v>0</v>
      </c>
      <c r="Y127" s="131">
        <f t="shared" si="18"/>
        <v>0</v>
      </c>
      <c r="Z127" s="131">
        <f t="shared" si="18"/>
        <v>0</v>
      </c>
      <c r="AA127" s="131">
        <f t="shared" si="18"/>
        <v>0</v>
      </c>
      <c r="AB127" s="131">
        <f t="shared" si="18"/>
        <v>0</v>
      </c>
      <c r="AC127" s="131">
        <f t="shared" si="18"/>
        <v>0</v>
      </c>
      <c r="AD127" s="131">
        <f t="shared" si="18"/>
        <v>0</v>
      </c>
      <c r="AE127" s="131">
        <f t="shared" si="18"/>
        <v>0</v>
      </c>
      <c r="AF127" s="134">
        <f t="shared" si="18"/>
        <v>0</v>
      </c>
      <c r="AG127" s="163">
        <f t="shared" si="18"/>
        <v>0</v>
      </c>
      <c r="AH127" s="306">
        <f t="shared" si="18"/>
        <v>0</v>
      </c>
      <c r="AI127" s="163">
        <f t="shared" si="18"/>
        <v>0</v>
      </c>
      <c r="AJ127" s="400">
        <f t="shared" si="18"/>
        <v>0</v>
      </c>
      <c r="AK127" s="131">
        <f>SUM(AK109:AK126)</f>
        <v>0</v>
      </c>
      <c r="AL127" s="135">
        <f t="shared" si="18"/>
        <v>0</v>
      </c>
      <c r="AM127" s="131">
        <f t="shared" si="18"/>
        <v>4869</v>
      </c>
      <c r="AN127" s="113">
        <f t="shared" si="17"/>
        <v>6858</v>
      </c>
      <c r="AO127" s="136"/>
    </row>
    <row r="128" spans="1:41" ht="8.25" customHeight="1" x14ac:dyDescent="0.2">
      <c r="A128" s="137"/>
      <c r="B128" s="138"/>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c r="AA128" s="141"/>
      <c r="AB128" s="141"/>
      <c r="AC128" s="141"/>
      <c r="AD128" s="141"/>
      <c r="AE128" s="141"/>
      <c r="AF128" s="141"/>
      <c r="AG128" s="141"/>
      <c r="AH128" s="141"/>
      <c r="AI128" s="140"/>
      <c r="AJ128" s="140"/>
      <c r="AK128" s="140"/>
      <c r="AL128" s="140"/>
      <c r="AM128" s="140"/>
      <c r="AN128" s="109"/>
      <c r="AO128" s="104"/>
    </row>
    <row r="129" spans="1:41" ht="15" x14ac:dyDescent="0.25">
      <c r="A129" s="518" t="s">
        <v>384</v>
      </c>
      <c r="B129" s="519"/>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40"/>
      <c r="AJ129" s="141"/>
      <c r="AK129" s="107"/>
      <c r="AL129" s="141"/>
      <c r="AM129" s="141"/>
      <c r="AN129" s="142"/>
      <c r="AO129" s="104"/>
    </row>
    <row r="130" spans="1:41" ht="14.45" customHeight="1" x14ac:dyDescent="0.2">
      <c r="A130" s="155" t="s">
        <v>385</v>
      </c>
      <c r="B130" s="181" t="s">
        <v>386</v>
      </c>
      <c r="C130" s="11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11"/>
      <c r="AG130" s="111"/>
      <c r="AH130" s="125"/>
      <c r="AI130" s="124">
        <v>1155193</v>
      </c>
      <c r="AJ130" s="121"/>
      <c r="AK130" s="111"/>
      <c r="AL130" s="125"/>
      <c r="AM130" s="124"/>
      <c r="AN130" s="113">
        <f t="shared" ref="AN130:AN144" si="19">SUM(C130:AM130)</f>
        <v>1155193</v>
      </c>
      <c r="AO130" s="104"/>
    </row>
    <row r="131" spans="1:41" ht="14.45" customHeight="1" x14ac:dyDescent="0.2">
      <c r="A131" s="155" t="s">
        <v>387</v>
      </c>
      <c r="B131" s="181" t="s">
        <v>388</v>
      </c>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25"/>
      <c r="AI131" s="124">
        <v>236313</v>
      </c>
      <c r="AJ131" s="121"/>
      <c r="AK131" s="111"/>
      <c r="AL131" s="125"/>
      <c r="AM131" s="124"/>
      <c r="AN131" s="113">
        <f t="shared" si="19"/>
        <v>236313</v>
      </c>
      <c r="AO131" s="104"/>
    </row>
    <row r="132" spans="1:41" ht="14.45" customHeight="1" x14ac:dyDescent="0.2">
      <c r="A132" s="155" t="s">
        <v>389</v>
      </c>
      <c r="B132" s="181" t="s">
        <v>390</v>
      </c>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11"/>
      <c r="AG132" s="111"/>
      <c r="AH132" s="125"/>
      <c r="AI132" s="124">
        <v>-110143</v>
      </c>
      <c r="AJ132" s="121"/>
      <c r="AK132" s="111"/>
      <c r="AL132" s="125"/>
      <c r="AM132" s="124"/>
      <c r="AN132" s="113">
        <f t="shared" si="19"/>
        <v>-110143</v>
      </c>
      <c r="AO132" s="104"/>
    </row>
    <row r="133" spans="1:41" ht="14.45" customHeight="1" x14ac:dyDescent="0.2">
      <c r="A133" s="155" t="s">
        <v>391</v>
      </c>
      <c r="B133" s="183" t="s">
        <v>392</v>
      </c>
      <c r="C133" s="111"/>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c r="AB133" s="111"/>
      <c r="AC133" s="111"/>
      <c r="AD133" s="111"/>
      <c r="AE133" s="111"/>
      <c r="AF133" s="111"/>
      <c r="AG133" s="111"/>
      <c r="AH133" s="115"/>
      <c r="AI133" s="111"/>
      <c r="AJ133" s="124">
        <v>6760</v>
      </c>
      <c r="AK133" s="121"/>
      <c r="AL133" s="124"/>
      <c r="AM133" s="124"/>
      <c r="AN133" s="113">
        <f t="shared" si="19"/>
        <v>6760</v>
      </c>
      <c r="AO133" s="104"/>
    </row>
    <row r="134" spans="1:41" ht="14.45" customHeight="1" x14ac:dyDescent="0.2">
      <c r="A134" s="155" t="s">
        <v>393</v>
      </c>
      <c r="B134" s="181" t="s">
        <v>394</v>
      </c>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c r="AB134" s="111"/>
      <c r="AC134" s="111"/>
      <c r="AD134" s="111"/>
      <c r="AE134" s="111"/>
      <c r="AF134" s="111"/>
      <c r="AG134" s="125"/>
      <c r="AH134" s="124"/>
      <c r="AI134" s="121"/>
      <c r="AJ134" s="111"/>
      <c r="AK134" s="111"/>
      <c r="AL134" s="125"/>
      <c r="AM134" s="124"/>
      <c r="AN134" s="113">
        <f t="shared" si="19"/>
        <v>0</v>
      </c>
      <c r="AO134" s="104"/>
    </row>
    <row r="135" spans="1:41" ht="14.45" customHeight="1" x14ac:dyDescent="0.2">
      <c r="A135" s="155" t="s">
        <v>395</v>
      </c>
      <c r="B135" s="181" t="s">
        <v>396</v>
      </c>
      <c r="C135" s="11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11"/>
      <c r="AF135" s="111"/>
      <c r="AG135" s="125"/>
      <c r="AH135" s="124"/>
      <c r="AI135" s="121"/>
      <c r="AJ135" s="111"/>
      <c r="AK135" s="111"/>
      <c r="AL135" s="125"/>
      <c r="AM135" s="124"/>
      <c r="AN135" s="113">
        <f t="shared" si="19"/>
        <v>0</v>
      </c>
      <c r="AO135" s="104"/>
    </row>
    <row r="136" spans="1:41" ht="14.45" customHeight="1" x14ac:dyDescent="0.2">
      <c r="A136" s="155" t="s">
        <v>397</v>
      </c>
      <c r="B136" s="181" t="s">
        <v>398</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11"/>
      <c r="AF136" s="111"/>
      <c r="AG136" s="125"/>
      <c r="AH136" s="124">
        <v>-181</v>
      </c>
      <c r="AI136" s="121"/>
      <c r="AJ136" s="111"/>
      <c r="AK136" s="111"/>
      <c r="AL136" s="125"/>
      <c r="AM136" s="124"/>
      <c r="AN136" s="113">
        <f t="shared" si="19"/>
        <v>-181</v>
      </c>
      <c r="AO136" s="104"/>
    </row>
    <row r="137" spans="1:41" ht="14.45" customHeight="1" x14ac:dyDescent="0.2">
      <c r="A137" s="155" t="s">
        <v>399</v>
      </c>
      <c r="B137" s="181" t="s">
        <v>400</v>
      </c>
      <c r="C137" s="11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11"/>
      <c r="AF137" s="111"/>
      <c r="AG137" s="125"/>
      <c r="AH137" s="124"/>
      <c r="AI137" s="121"/>
      <c r="AJ137" s="111"/>
      <c r="AK137" s="111"/>
      <c r="AL137" s="125"/>
      <c r="AM137" s="124"/>
      <c r="AN137" s="113">
        <f t="shared" si="19"/>
        <v>0</v>
      </c>
      <c r="AO137" s="104"/>
    </row>
    <row r="138" spans="1:41" ht="14.45" customHeight="1" x14ac:dyDescent="0.2">
      <c r="A138" s="162" t="s">
        <v>401</v>
      </c>
      <c r="B138" s="182" t="s">
        <v>402</v>
      </c>
      <c r="C138" s="11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11"/>
      <c r="AF138" s="111"/>
      <c r="AG138" s="125"/>
      <c r="AH138" s="124"/>
      <c r="AI138" s="121"/>
      <c r="AJ138" s="111"/>
      <c r="AK138" s="111"/>
      <c r="AL138" s="125"/>
      <c r="AM138" s="124"/>
      <c r="AN138" s="113">
        <f t="shared" si="19"/>
        <v>0</v>
      </c>
      <c r="AO138" s="104"/>
    </row>
    <row r="139" spans="1:41" ht="14.45" customHeight="1" x14ac:dyDescent="0.2">
      <c r="A139" s="162" t="s">
        <v>403</v>
      </c>
      <c r="B139" s="182" t="s">
        <v>404</v>
      </c>
      <c r="C139" s="11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11"/>
      <c r="AF139" s="111"/>
      <c r="AG139" s="125"/>
      <c r="AH139" s="124"/>
      <c r="AI139" s="121"/>
      <c r="AJ139" s="111"/>
      <c r="AK139" s="111"/>
      <c r="AL139" s="125"/>
      <c r="AM139" s="124"/>
      <c r="AN139" s="113">
        <f t="shared" si="19"/>
        <v>0</v>
      </c>
      <c r="AO139" s="104"/>
    </row>
    <row r="140" spans="1:41" ht="14.45" customHeight="1" x14ac:dyDescent="0.2">
      <c r="A140" s="155" t="s">
        <v>405</v>
      </c>
      <c r="B140" s="181" t="s">
        <v>406</v>
      </c>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11"/>
      <c r="AF140" s="111"/>
      <c r="AG140" s="125"/>
      <c r="AH140" s="124">
        <v>-7885</v>
      </c>
      <c r="AI140" s="121"/>
      <c r="AJ140" s="111"/>
      <c r="AK140" s="111"/>
      <c r="AL140" s="125"/>
      <c r="AM140" s="124"/>
      <c r="AN140" s="113">
        <f t="shared" si="19"/>
        <v>-7885</v>
      </c>
      <c r="AO140" s="104"/>
    </row>
    <row r="141" spans="1:41" ht="14.45" customHeight="1" x14ac:dyDescent="0.2">
      <c r="A141" s="155" t="s">
        <v>407</v>
      </c>
      <c r="B141" s="181" t="s">
        <v>408</v>
      </c>
      <c r="C141" s="11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11"/>
      <c r="AF141" s="111"/>
      <c r="AG141" s="125"/>
      <c r="AH141" s="124"/>
      <c r="AI141" s="121"/>
      <c r="AJ141" s="111"/>
      <c r="AK141" s="111"/>
      <c r="AL141" s="125"/>
      <c r="AM141" s="124"/>
      <c r="AN141" s="113">
        <f t="shared" si="19"/>
        <v>0</v>
      </c>
      <c r="AO141" s="104"/>
    </row>
    <row r="142" spans="1:41" ht="14.45" customHeight="1" x14ac:dyDescent="0.2">
      <c r="A142" s="155" t="s">
        <v>409</v>
      </c>
      <c r="B142" s="181" t="s">
        <v>410</v>
      </c>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11"/>
      <c r="AF142" s="111"/>
      <c r="AG142" s="125"/>
      <c r="AH142" s="124">
        <v>-604</v>
      </c>
      <c r="AI142" s="121"/>
      <c r="AJ142" s="111"/>
      <c r="AK142" s="111"/>
      <c r="AL142" s="125"/>
      <c r="AM142" s="124"/>
      <c r="AN142" s="113">
        <f t="shared" si="19"/>
        <v>-604</v>
      </c>
      <c r="AO142" s="104"/>
    </row>
    <row r="143" spans="1:41" ht="14.45" customHeight="1" x14ac:dyDescent="0.2">
      <c r="A143" s="164" t="s">
        <v>411</v>
      </c>
      <c r="B143" s="185" t="s">
        <v>412</v>
      </c>
      <c r="C143" s="11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11"/>
      <c r="AF143" s="111"/>
      <c r="AG143" s="125"/>
      <c r="AH143" s="124"/>
      <c r="AI143" s="121"/>
      <c r="AJ143" s="111"/>
      <c r="AK143" s="111"/>
      <c r="AL143" s="125"/>
      <c r="AM143" s="124"/>
      <c r="AN143" s="113">
        <f t="shared" si="19"/>
        <v>0</v>
      </c>
      <c r="AO143" s="104"/>
    </row>
    <row r="144" spans="1:41" ht="14.45" customHeight="1" x14ac:dyDescent="0.2">
      <c r="A144" s="164" t="s">
        <v>666</v>
      </c>
      <c r="B144" s="389" t="s">
        <v>688</v>
      </c>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111"/>
      <c r="AC144" s="111"/>
      <c r="AD144" s="111"/>
      <c r="AE144" s="111"/>
      <c r="AF144" s="111"/>
      <c r="AG144" s="125"/>
      <c r="AH144" s="119"/>
      <c r="AI144" s="114"/>
      <c r="AJ144" s="111"/>
      <c r="AK144" s="111"/>
      <c r="AL144" s="125"/>
      <c r="AM144" s="124"/>
      <c r="AN144" s="113">
        <f t="shared" si="19"/>
        <v>0</v>
      </c>
      <c r="AO144" s="104"/>
    </row>
    <row r="145" spans="1:41" ht="15.75" x14ac:dyDescent="0.2">
      <c r="A145" s="165" t="s">
        <v>413</v>
      </c>
      <c r="B145" s="166"/>
      <c r="C145" s="111">
        <f t="shared" ref="C145:AF145" si="20">SUM(C130:C144)</f>
        <v>0</v>
      </c>
      <c r="D145" s="111">
        <f t="shared" si="20"/>
        <v>0</v>
      </c>
      <c r="E145" s="111">
        <f t="shared" si="20"/>
        <v>0</v>
      </c>
      <c r="F145" s="111">
        <f t="shared" si="20"/>
        <v>0</v>
      </c>
      <c r="G145" s="111">
        <f t="shared" si="20"/>
        <v>0</v>
      </c>
      <c r="H145" s="111">
        <f t="shared" si="20"/>
        <v>0</v>
      </c>
      <c r="I145" s="111">
        <f t="shared" si="20"/>
        <v>0</v>
      </c>
      <c r="J145" s="111">
        <f t="shared" si="20"/>
        <v>0</v>
      </c>
      <c r="K145" s="111">
        <f t="shared" si="20"/>
        <v>0</v>
      </c>
      <c r="L145" s="111">
        <f t="shared" si="20"/>
        <v>0</v>
      </c>
      <c r="M145" s="111">
        <f t="shared" si="20"/>
        <v>0</v>
      </c>
      <c r="N145" s="111">
        <f t="shared" si="20"/>
        <v>0</v>
      </c>
      <c r="O145" s="111">
        <f t="shared" si="20"/>
        <v>0</v>
      </c>
      <c r="P145" s="111">
        <f t="shared" si="20"/>
        <v>0</v>
      </c>
      <c r="Q145" s="111">
        <f t="shared" si="20"/>
        <v>0</v>
      </c>
      <c r="R145" s="111">
        <f t="shared" si="20"/>
        <v>0</v>
      </c>
      <c r="S145" s="111">
        <f t="shared" si="20"/>
        <v>0</v>
      </c>
      <c r="T145" s="111">
        <f t="shared" si="20"/>
        <v>0</v>
      </c>
      <c r="U145" s="111">
        <f t="shared" si="20"/>
        <v>0</v>
      </c>
      <c r="V145" s="111">
        <f t="shared" si="20"/>
        <v>0</v>
      </c>
      <c r="W145" s="111">
        <f t="shared" si="20"/>
        <v>0</v>
      </c>
      <c r="X145" s="111">
        <f t="shared" si="20"/>
        <v>0</v>
      </c>
      <c r="Y145" s="111">
        <f t="shared" si="20"/>
        <v>0</v>
      </c>
      <c r="Z145" s="111">
        <f t="shared" si="20"/>
        <v>0</v>
      </c>
      <c r="AA145" s="111">
        <f t="shared" si="20"/>
        <v>0</v>
      </c>
      <c r="AB145" s="111">
        <f t="shared" si="20"/>
        <v>0</v>
      </c>
      <c r="AC145" s="111">
        <f t="shared" si="20"/>
        <v>0</v>
      </c>
      <c r="AD145" s="111">
        <f t="shared" si="20"/>
        <v>0</v>
      </c>
      <c r="AE145" s="111">
        <f t="shared" si="20"/>
        <v>0</v>
      </c>
      <c r="AF145" s="111">
        <f t="shared" si="20"/>
        <v>0</v>
      </c>
      <c r="AG145" s="125">
        <f t="shared" ref="AG145:AM145" si="21">SUM(AG130:AG144)</f>
        <v>0</v>
      </c>
      <c r="AH145" s="131">
        <f t="shared" si="21"/>
        <v>-8670</v>
      </c>
      <c r="AI145" s="131">
        <f t="shared" si="21"/>
        <v>1281363</v>
      </c>
      <c r="AJ145" s="131">
        <f t="shared" si="21"/>
        <v>6760</v>
      </c>
      <c r="AK145" s="121">
        <f t="shared" si="21"/>
        <v>0</v>
      </c>
      <c r="AL145" s="131">
        <f t="shared" si="21"/>
        <v>0</v>
      </c>
      <c r="AM145" s="131">
        <f t="shared" si="21"/>
        <v>0</v>
      </c>
      <c r="AN145" s="113">
        <f>SUM(C145:AM145)</f>
        <v>1279453</v>
      </c>
      <c r="AO145" s="136"/>
    </row>
    <row r="146" spans="1:41" ht="8.25" customHeight="1" x14ac:dyDescent="0.2">
      <c r="A146" s="137"/>
      <c r="B146" s="138"/>
      <c r="C146" s="140"/>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39"/>
      <c r="AJ146" s="140"/>
      <c r="AK146" s="140"/>
      <c r="AL146" s="140"/>
      <c r="AM146" s="139"/>
      <c r="AN146" s="109"/>
      <c r="AO146" s="104"/>
    </row>
    <row r="147" spans="1:41" ht="15" x14ac:dyDescent="0.2">
      <c r="A147" s="516" t="s">
        <v>414</v>
      </c>
      <c r="B147" s="517"/>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107"/>
      <c r="AD147" s="107"/>
      <c r="AE147" s="107"/>
      <c r="AF147" s="107"/>
      <c r="AG147" s="107"/>
      <c r="AH147" s="141"/>
      <c r="AI147" s="141"/>
      <c r="AJ147" s="141"/>
      <c r="AK147" s="141"/>
      <c r="AL147" s="141"/>
      <c r="AM147" s="141"/>
      <c r="AN147" s="142"/>
      <c r="AO147" s="104"/>
    </row>
    <row r="148" spans="1:41" ht="14.45" customHeight="1" x14ac:dyDescent="0.2">
      <c r="A148" s="162" t="s">
        <v>415</v>
      </c>
      <c r="B148" s="182" t="s">
        <v>416</v>
      </c>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1"/>
      <c r="AF148" s="111"/>
      <c r="AG148" s="125"/>
      <c r="AH148" s="124"/>
      <c r="AI148" s="121"/>
      <c r="AJ148" s="111"/>
      <c r="AK148" s="111"/>
      <c r="AL148" s="125"/>
      <c r="AM148" s="124"/>
      <c r="AN148" s="113">
        <f t="shared" ref="AN148:AN156" si="22">SUM(C148:AM148)</f>
        <v>0</v>
      </c>
      <c r="AO148" s="104"/>
    </row>
    <row r="149" spans="1:41" ht="14.45" customHeight="1" x14ac:dyDescent="0.2">
      <c r="A149" s="162" t="s">
        <v>417</v>
      </c>
      <c r="B149" s="182" t="s">
        <v>418</v>
      </c>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11"/>
      <c r="AF149" s="111"/>
      <c r="AG149" s="125"/>
      <c r="AH149" s="124"/>
      <c r="AI149" s="121"/>
      <c r="AJ149" s="111"/>
      <c r="AK149" s="111"/>
      <c r="AL149" s="125"/>
      <c r="AM149" s="124"/>
      <c r="AN149" s="113">
        <f t="shared" si="22"/>
        <v>0</v>
      </c>
      <c r="AO149" s="104"/>
    </row>
    <row r="150" spans="1:41" ht="14.45" customHeight="1" x14ac:dyDescent="0.2">
      <c r="A150" s="155" t="s">
        <v>419</v>
      </c>
      <c r="B150" s="181" t="s">
        <v>420</v>
      </c>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11"/>
      <c r="AF150" s="111"/>
      <c r="AG150" s="125"/>
      <c r="AH150" s="124"/>
      <c r="AI150" s="121"/>
      <c r="AJ150" s="111"/>
      <c r="AK150" s="111"/>
      <c r="AL150" s="125"/>
      <c r="AM150" s="124"/>
      <c r="AN150" s="113">
        <f t="shared" si="22"/>
        <v>0</v>
      </c>
      <c r="AO150" s="104"/>
    </row>
    <row r="151" spans="1:41" ht="14.45" customHeight="1" x14ac:dyDescent="0.2">
      <c r="A151" s="155" t="s">
        <v>421</v>
      </c>
      <c r="B151" s="181" t="s">
        <v>532</v>
      </c>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c r="AG151" s="125"/>
      <c r="AH151" s="124">
        <v>-30000</v>
      </c>
      <c r="AI151" s="121"/>
      <c r="AJ151" s="111"/>
      <c r="AK151" s="111"/>
      <c r="AL151" s="125"/>
      <c r="AM151" s="124"/>
      <c r="AN151" s="113">
        <f t="shared" si="22"/>
        <v>-30000</v>
      </c>
      <c r="AO151" s="104"/>
    </row>
    <row r="152" spans="1:41" ht="14.45" customHeight="1" x14ac:dyDescent="0.2">
      <c r="A152" s="164" t="s">
        <v>422</v>
      </c>
      <c r="B152" s="184" t="s">
        <v>423</v>
      </c>
      <c r="C152" s="11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25"/>
      <c r="AH152" s="124">
        <v>14608</v>
      </c>
      <c r="AI152" s="121"/>
      <c r="AJ152" s="111"/>
      <c r="AK152" s="111"/>
      <c r="AL152" s="125"/>
      <c r="AM152" s="124"/>
      <c r="AN152" s="113">
        <f t="shared" si="22"/>
        <v>14608</v>
      </c>
      <c r="AO152" s="104"/>
    </row>
    <row r="153" spans="1:41" ht="14.45" customHeight="1" x14ac:dyDescent="0.2">
      <c r="A153" s="164" t="s">
        <v>424</v>
      </c>
      <c r="B153" s="184" t="s">
        <v>425</v>
      </c>
      <c r="C153" s="11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25"/>
      <c r="AH153" s="124">
        <v>86298</v>
      </c>
      <c r="AI153" s="121"/>
      <c r="AJ153" s="111"/>
      <c r="AK153" s="111"/>
      <c r="AL153" s="125"/>
      <c r="AM153" s="124"/>
      <c r="AN153" s="113">
        <f t="shared" si="22"/>
        <v>86298</v>
      </c>
      <c r="AO153" s="104"/>
    </row>
    <row r="154" spans="1:41" ht="14.45" customHeight="1" x14ac:dyDescent="0.2">
      <c r="A154" s="164" t="s">
        <v>426</v>
      </c>
      <c r="B154" s="184" t="s">
        <v>427</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11"/>
      <c r="AF154" s="111"/>
      <c r="AG154" s="125"/>
      <c r="AH154" s="124">
        <v>15716</v>
      </c>
      <c r="AI154" s="121"/>
      <c r="AJ154" s="111"/>
      <c r="AK154" s="111"/>
      <c r="AL154" s="125"/>
      <c r="AM154" s="124"/>
      <c r="AN154" s="113">
        <f t="shared" si="22"/>
        <v>15716</v>
      </c>
      <c r="AO154" s="104"/>
    </row>
    <row r="155" spans="1:41" ht="14.45" customHeight="1" x14ac:dyDescent="0.2">
      <c r="A155" s="164" t="s">
        <v>428</v>
      </c>
      <c r="B155" s="184" t="s">
        <v>429</v>
      </c>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c r="AF155" s="111"/>
      <c r="AG155" s="125"/>
      <c r="AH155" s="124">
        <v>-14782</v>
      </c>
      <c r="AI155" s="121"/>
      <c r="AJ155" s="111"/>
      <c r="AK155" s="111"/>
      <c r="AL155" s="125"/>
      <c r="AM155" s="124"/>
      <c r="AN155" s="113">
        <f t="shared" si="22"/>
        <v>-14782</v>
      </c>
      <c r="AO155" s="104"/>
    </row>
    <row r="156" spans="1:41" ht="15.75" x14ac:dyDescent="0.2">
      <c r="A156" s="165" t="s">
        <v>430</v>
      </c>
      <c r="B156" s="166"/>
      <c r="C156" s="111">
        <f>SUM(C148:C155)</f>
        <v>0</v>
      </c>
      <c r="D156" s="111">
        <f t="shared" ref="D156:AM156" si="23">SUM(D148:D155)</f>
        <v>0</v>
      </c>
      <c r="E156" s="111">
        <f t="shared" si="23"/>
        <v>0</v>
      </c>
      <c r="F156" s="111">
        <f t="shared" si="23"/>
        <v>0</v>
      </c>
      <c r="G156" s="111">
        <f t="shared" si="23"/>
        <v>0</v>
      </c>
      <c r="H156" s="111">
        <f t="shared" si="23"/>
        <v>0</v>
      </c>
      <c r="I156" s="111">
        <f t="shared" si="23"/>
        <v>0</v>
      </c>
      <c r="J156" s="111">
        <f t="shared" si="23"/>
        <v>0</v>
      </c>
      <c r="K156" s="111">
        <f t="shared" si="23"/>
        <v>0</v>
      </c>
      <c r="L156" s="111">
        <f t="shared" si="23"/>
        <v>0</v>
      </c>
      <c r="M156" s="111">
        <f t="shared" si="23"/>
        <v>0</v>
      </c>
      <c r="N156" s="111">
        <f t="shared" si="23"/>
        <v>0</v>
      </c>
      <c r="O156" s="111">
        <f t="shared" si="23"/>
        <v>0</v>
      </c>
      <c r="P156" s="111">
        <f t="shared" si="23"/>
        <v>0</v>
      </c>
      <c r="Q156" s="111">
        <f t="shared" si="23"/>
        <v>0</v>
      </c>
      <c r="R156" s="111">
        <f t="shared" si="23"/>
        <v>0</v>
      </c>
      <c r="S156" s="111">
        <f t="shared" si="23"/>
        <v>0</v>
      </c>
      <c r="T156" s="111">
        <f t="shared" si="23"/>
        <v>0</v>
      </c>
      <c r="U156" s="111">
        <f t="shared" si="23"/>
        <v>0</v>
      </c>
      <c r="V156" s="111">
        <f t="shared" si="23"/>
        <v>0</v>
      </c>
      <c r="W156" s="111">
        <f t="shared" si="23"/>
        <v>0</v>
      </c>
      <c r="X156" s="111">
        <f t="shared" si="23"/>
        <v>0</v>
      </c>
      <c r="Y156" s="111">
        <f t="shared" si="23"/>
        <v>0</v>
      </c>
      <c r="Z156" s="111">
        <f t="shared" si="23"/>
        <v>0</v>
      </c>
      <c r="AA156" s="111">
        <f t="shared" si="23"/>
        <v>0</v>
      </c>
      <c r="AB156" s="111">
        <f t="shared" si="23"/>
        <v>0</v>
      </c>
      <c r="AC156" s="111">
        <f t="shared" si="23"/>
        <v>0</v>
      </c>
      <c r="AD156" s="111">
        <f t="shared" si="23"/>
        <v>0</v>
      </c>
      <c r="AE156" s="111">
        <f t="shared" si="23"/>
        <v>0</v>
      </c>
      <c r="AF156" s="111">
        <f t="shared" si="23"/>
        <v>0</v>
      </c>
      <c r="AG156" s="125">
        <f t="shared" si="23"/>
        <v>0</v>
      </c>
      <c r="AH156" s="124">
        <f t="shared" si="23"/>
        <v>71840</v>
      </c>
      <c r="AI156" s="121">
        <f t="shared" si="23"/>
        <v>0</v>
      </c>
      <c r="AJ156" s="111">
        <f t="shared" si="23"/>
        <v>0</v>
      </c>
      <c r="AK156" s="111">
        <f t="shared" si="23"/>
        <v>0</v>
      </c>
      <c r="AL156" s="125">
        <f t="shared" si="23"/>
        <v>0</v>
      </c>
      <c r="AM156" s="124">
        <f t="shared" si="23"/>
        <v>0</v>
      </c>
      <c r="AN156" s="113">
        <f t="shared" si="22"/>
        <v>71840</v>
      </c>
      <c r="AO156" s="136"/>
    </row>
    <row r="157" spans="1:41" ht="8.25" customHeight="1" thickBot="1" x14ac:dyDescent="0.25">
      <c r="A157" s="167"/>
      <c r="B157" s="168"/>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2"/>
      <c r="AO157" s="104"/>
    </row>
    <row r="158" spans="1:41" s="151" customFormat="1" ht="16.5" thickBot="1" x14ac:dyDescent="0.3">
      <c r="A158" s="169" t="s">
        <v>431</v>
      </c>
      <c r="B158" s="170"/>
      <c r="C158" s="317">
        <f>SUM(C106,C127,C145,C156)</f>
        <v>54</v>
      </c>
      <c r="D158" s="171">
        <f t="shared" ref="D158:AM158" si="24">SUM(D106,D127,D145,D156)</f>
        <v>0</v>
      </c>
      <c r="E158" s="148">
        <f t="shared" si="24"/>
        <v>2267</v>
      </c>
      <c r="F158" s="148">
        <f t="shared" si="24"/>
        <v>200</v>
      </c>
      <c r="G158" s="148">
        <f t="shared" si="24"/>
        <v>117</v>
      </c>
      <c r="H158" s="171">
        <f t="shared" si="24"/>
        <v>0</v>
      </c>
      <c r="I158" s="148">
        <f t="shared" si="24"/>
        <v>0</v>
      </c>
      <c r="J158" s="148">
        <f t="shared" si="24"/>
        <v>53</v>
      </c>
      <c r="K158" s="171">
        <f t="shared" si="24"/>
        <v>0</v>
      </c>
      <c r="L158" s="148">
        <f t="shared" si="24"/>
        <v>-196</v>
      </c>
      <c r="M158" s="171">
        <f t="shared" si="24"/>
        <v>0</v>
      </c>
      <c r="N158" s="148">
        <f t="shared" si="24"/>
        <v>1286</v>
      </c>
      <c r="O158" s="148">
        <f t="shared" si="24"/>
        <v>0</v>
      </c>
      <c r="P158" s="148">
        <f t="shared" si="24"/>
        <v>0</v>
      </c>
      <c r="Q158" s="148">
        <f t="shared" si="24"/>
        <v>21</v>
      </c>
      <c r="R158" s="148">
        <f t="shared" si="24"/>
        <v>0</v>
      </c>
      <c r="S158" s="148">
        <f t="shared" si="24"/>
        <v>0</v>
      </c>
      <c r="T158" s="148">
        <f t="shared" si="24"/>
        <v>0</v>
      </c>
      <c r="U158" s="148">
        <f t="shared" si="24"/>
        <v>51</v>
      </c>
      <c r="V158" s="148">
        <f t="shared" si="24"/>
        <v>0</v>
      </c>
      <c r="W158" s="148">
        <f t="shared" si="24"/>
        <v>248</v>
      </c>
      <c r="X158" s="148">
        <f t="shared" si="24"/>
        <v>2646</v>
      </c>
      <c r="Y158" s="148">
        <f t="shared" si="24"/>
        <v>0</v>
      </c>
      <c r="Z158" s="148">
        <f t="shared" si="24"/>
        <v>30825</v>
      </c>
      <c r="AA158" s="148">
        <f t="shared" si="24"/>
        <v>0</v>
      </c>
      <c r="AB158" s="148">
        <f t="shared" si="24"/>
        <v>0</v>
      </c>
      <c r="AC158" s="148">
        <f t="shared" si="24"/>
        <v>0</v>
      </c>
      <c r="AD158" s="148">
        <f t="shared" si="24"/>
        <v>0</v>
      </c>
      <c r="AE158" s="148">
        <f t="shared" si="24"/>
        <v>0</v>
      </c>
      <c r="AF158" s="171">
        <f t="shared" si="24"/>
        <v>0</v>
      </c>
      <c r="AG158" s="171">
        <f t="shared" si="24"/>
        <v>0</v>
      </c>
      <c r="AH158" s="148">
        <f t="shared" si="24"/>
        <v>253272</v>
      </c>
      <c r="AI158" s="148">
        <f t="shared" si="24"/>
        <v>1281363</v>
      </c>
      <c r="AJ158" s="148">
        <f t="shared" si="24"/>
        <v>6760</v>
      </c>
      <c r="AK158" s="148">
        <f t="shared" si="24"/>
        <v>19789</v>
      </c>
      <c r="AL158" s="148">
        <f t="shared" si="24"/>
        <v>0</v>
      </c>
      <c r="AM158" s="148">
        <f t="shared" si="24"/>
        <v>4869</v>
      </c>
      <c r="AN158" s="150">
        <f>SUM(C158:AM158)</f>
        <v>1603625</v>
      </c>
      <c r="AO158" s="104"/>
    </row>
    <row r="159" spans="1:41" s="154" customFormat="1" ht="8.25" customHeight="1" thickBot="1" x14ac:dyDescent="0.25">
      <c r="A159" s="173"/>
      <c r="B159" s="174"/>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41"/>
      <c r="AM159" s="141"/>
      <c r="AN159" s="153"/>
      <c r="AO159" s="104"/>
    </row>
    <row r="160" spans="1:41" s="151" customFormat="1" ht="16.5" thickBot="1" x14ac:dyDescent="0.3">
      <c r="A160" s="169" t="s">
        <v>665</v>
      </c>
      <c r="B160" s="170"/>
      <c r="C160" s="148">
        <f>SUM(C80,C158)</f>
        <v>1127</v>
      </c>
      <c r="D160" s="148">
        <f t="shared" ref="D160:AM160" si="25">SUM(D80,D158)</f>
        <v>123866</v>
      </c>
      <c r="E160" s="148">
        <f t="shared" si="25"/>
        <v>3617</v>
      </c>
      <c r="F160" s="148">
        <f t="shared" si="25"/>
        <v>332</v>
      </c>
      <c r="G160" s="148">
        <f t="shared" si="25"/>
        <v>2503</v>
      </c>
      <c r="H160" s="148">
        <f t="shared" si="25"/>
        <v>0</v>
      </c>
      <c r="I160" s="148">
        <f t="shared" si="25"/>
        <v>9</v>
      </c>
      <c r="J160" s="148">
        <f t="shared" si="25"/>
        <v>5360</v>
      </c>
      <c r="K160" s="148">
        <f t="shared" si="25"/>
        <v>1559</v>
      </c>
      <c r="L160" s="148">
        <f t="shared" si="25"/>
        <v>1275</v>
      </c>
      <c r="M160" s="148">
        <f t="shared" si="25"/>
        <v>0</v>
      </c>
      <c r="N160" s="148">
        <f t="shared" si="25"/>
        <v>351957</v>
      </c>
      <c r="O160" s="148">
        <f t="shared" si="25"/>
        <v>955</v>
      </c>
      <c r="P160" s="148">
        <f t="shared" si="25"/>
        <v>225</v>
      </c>
      <c r="Q160" s="148">
        <f t="shared" si="25"/>
        <v>2660</v>
      </c>
      <c r="R160" s="148">
        <f t="shared" si="25"/>
        <v>0</v>
      </c>
      <c r="S160" s="148">
        <f t="shared" si="25"/>
        <v>0</v>
      </c>
      <c r="T160" s="148">
        <f t="shared" si="25"/>
        <v>294</v>
      </c>
      <c r="U160" s="148">
        <f t="shared" si="25"/>
        <v>3067</v>
      </c>
      <c r="V160" s="148">
        <f t="shared" si="25"/>
        <v>0</v>
      </c>
      <c r="W160" s="148">
        <f t="shared" si="25"/>
        <v>253</v>
      </c>
      <c r="X160" s="148">
        <f t="shared" si="25"/>
        <v>3245</v>
      </c>
      <c r="Y160" s="148">
        <f t="shared" si="25"/>
        <v>0</v>
      </c>
      <c r="Z160" s="148">
        <f t="shared" si="25"/>
        <v>30825</v>
      </c>
      <c r="AA160" s="148">
        <f t="shared" si="25"/>
        <v>0</v>
      </c>
      <c r="AB160" s="148">
        <f t="shared" si="25"/>
        <v>0</v>
      </c>
      <c r="AC160" s="148">
        <f t="shared" si="25"/>
        <v>0</v>
      </c>
      <c r="AD160" s="148">
        <f t="shared" si="25"/>
        <v>0</v>
      </c>
      <c r="AE160" s="148">
        <f t="shared" si="25"/>
        <v>0</v>
      </c>
      <c r="AF160" s="148">
        <f t="shared" si="25"/>
        <v>26744</v>
      </c>
      <c r="AG160" s="148">
        <f t="shared" si="25"/>
        <v>11549</v>
      </c>
      <c r="AH160" s="148">
        <f t="shared" si="25"/>
        <v>253287</v>
      </c>
      <c r="AI160" s="148">
        <f t="shared" si="25"/>
        <v>1627410</v>
      </c>
      <c r="AJ160" s="148">
        <f t="shared" si="25"/>
        <v>6760</v>
      </c>
      <c r="AK160" s="148">
        <f t="shared" si="25"/>
        <v>19789</v>
      </c>
      <c r="AL160" s="148">
        <f t="shared" si="25"/>
        <v>0</v>
      </c>
      <c r="AM160" s="148">
        <f t="shared" si="25"/>
        <v>4550</v>
      </c>
      <c r="AN160" s="150">
        <f>SUM(C160:AM160)</f>
        <v>2483218</v>
      </c>
      <c r="AO160" s="104"/>
    </row>
    <row r="161" spans="1:41" x14ac:dyDescent="0.2">
      <c r="A161" s="175"/>
      <c r="B161" s="175"/>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row>
    <row r="162" spans="1:41" x14ac:dyDescent="0.2">
      <c r="A162" s="175" t="s">
        <v>433</v>
      </c>
      <c r="B162" s="175"/>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36"/>
      <c r="AO162" s="104"/>
    </row>
    <row r="163" spans="1:41" x14ac:dyDescent="0.2">
      <c r="A163" s="175" t="s">
        <v>434</v>
      </c>
      <c r="B163" s="175"/>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row>
    <row r="164" spans="1:41" ht="20.25" x14ac:dyDescent="0.2">
      <c r="A164" s="176"/>
      <c r="B164" s="175"/>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row>
    <row r="165" spans="1:41" ht="15" x14ac:dyDescent="0.25">
      <c r="A165" s="151"/>
      <c r="B165" s="175"/>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4"/>
    </row>
  </sheetData>
  <sheetProtection formatCells="0" formatColumns="0" formatRows="0"/>
  <mergeCells count="16">
    <mergeCell ref="A57:B57"/>
    <mergeCell ref="A14:B14"/>
    <mergeCell ref="A24:B24"/>
    <mergeCell ref="A31:B31"/>
    <mergeCell ref="A40:B40"/>
    <mergeCell ref="A50:B50"/>
    <mergeCell ref="A106:B106"/>
    <mergeCell ref="A108:B108"/>
    <mergeCell ref="A129:B129"/>
    <mergeCell ref="A147:B147"/>
    <mergeCell ref="A65:B65"/>
    <mergeCell ref="A71:B71"/>
    <mergeCell ref="A78:B78"/>
    <mergeCell ref="A80:B80"/>
    <mergeCell ref="A82:B82"/>
    <mergeCell ref="A84:B84"/>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K96"/>
  <sheetViews>
    <sheetView showGridLines="0" showZeros="0" zoomScaleNormal="100" zoomScaleSheetLayoutView="100" workbookViewId="0"/>
  </sheetViews>
  <sheetFormatPr defaultColWidth="1.42578125" defaultRowHeight="11.25" x14ac:dyDescent="0.2"/>
  <cols>
    <col min="1" max="1" width="1.42578125" style="1" customWidth="1"/>
    <col min="2" max="2" width="67.42578125" style="1" customWidth="1"/>
    <col min="3" max="3" width="1.42578125" style="1" customWidth="1"/>
    <col min="4" max="4" width="5.5703125" style="253" bestFit="1" customWidth="1"/>
    <col min="5" max="5" width="1.42578125" style="1" customWidth="1"/>
    <col min="6" max="6" width="13.7109375" style="1" customWidth="1"/>
    <col min="7" max="7" width="1.42578125" style="1" customWidth="1"/>
    <col min="8" max="8" width="13.7109375" style="1" customWidth="1"/>
    <col min="9" max="9" width="1.42578125" style="1" customWidth="1"/>
    <col min="10" max="253" width="9.140625" style="1" customWidth="1"/>
    <col min="254" max="254" width="1.42578125" style="1" customWidth="1"/>
    <col min="255" max="255" width="67.42578125" style="1" customWidth="1"/>
    <col min="256" max="16384" width="1.42578125" style="1"/>
  </cols>
  <sheetData>
    <row r="1" spans="1:11" s="187" customFormat="1" ht="18" customHeight="1" x14ac:dyDescent="0.25">
      <c r="A1" s="186"/>
      <c r="B1" s="530" t="str">
        <f>"Balansstandenoverzicht provincie "&amp;'4.Informatie'!C5&amp;" ("&amp;'4.Informatie'!C6&amp;"): "&amp;"jaar "&amp;'4.Informatie'!C7</f>
        <v>Balansstandenoverzicht provincie Limburg (0011): jaar 2024</v>
      </c>
      <c r="C1" s="530"/>
      <c r="D1" s="530"/>
      <c r="E1" s="530"/>
      <c r="F1" s="530"/>
      <c r="G1" s="530"/>
      <c r="H1" s="530"/>
      <c r="I1" s="530"/>
    </row>
    <row r="2" spans="1:11" s="191" customFormat="1" ht="18" customHeight="1" x14ac:dyDescent="0.25">
      <c r="A2" s="188"/>
      <c r="B2" s="189" t="s">
        <v>450</v>
      </c>
      <c r="C2" s="188"/>
      <c r="D2" s="190"/>
      <c r="E2" s="190"/>
      <c r="F2" s="190"/>
    </row>
    <row r="3" spans="1:11" ht="12.75" customHeight="1" x14ac:dyDescent="0.2">
      <c r="A3" s="192"/>
      <c r="B3" s="192"/>
      <c r="C3" s="193"/>
      <c r="D3" s="194" t="s">
        <v>451</v>
      </c>
      <c r="E3" s="78"/>
      <c r="F3" s="195" t="s">
        <v>452</v>
      </c>
      <c r="G3" s="196"/>
      <c r="H3" s="197" t="s">
        <v>453</v>
      </c>
      <c r="I3" s="198"/>
    </row>
    <row r="4" spans="1:11" ht="12.75" customHeight="1" x14ac:dyDescent="0.2">
      <c r="A4" s="199"/>
      <c r="B4" s="84" t="s">
        <v>454</v>
      </c>
      <c r="C4" s="199"/>
      <c r="D4" s="199"/>
      <c r="E4" s="200"/>
      <c r="F4" s="201"/>
      <c r="G4" s="202"/>
      <c r="H4" s="201"/>
      <c r="I4" s="202"/>
    </row>
    <row r="5" spans="1:11" ht="19.5" customHeight="1" x14ac:dyDescent="0.2">
      <c r="A5" s="192"/>
      <c r="B5" s="203" t="s">
        <v>455</v>
      </c>
      <c r="C5" s="204"/>
      <c r="D5" s="205"/>
      <c r="E5" s="206"/>
      <c r="F5" s="207"/>
      <c r="G5" s="208"/>
      <c r="H5" s="207"/>
      <c r="I5" s="208"/>
    </row>
    <row r="6" spans="1:11" ht="19.5" customHeight="1" x14ac:dyDescent="0.2">
      <c r="A6" s="192"/>
      <c r="B6" s="209" t="s">
        <v>456</v>
      </c>
      <c r="C6" s="210"/>
      <c r="D6" s="205"/>
      <c r="E6" s="211"/>
      <c r="F6" s="207"/>
      <c r="G6" s="208"/>
      <c r="H6" s="207"/>
      <c r="I6" s="208"/>
    </row>
    <row r="7" spans="1:11" ht="12.75" x14ac:dyDescent="0.2">
      <c r="A7" s="192"/>
      <c r="B7" s="26" t="s">
        <v>457</v>
      </c>
      <c r="C7" s="212"/>
      <c r="D7" s="213" t="s">
        <v>303</v>
      </c>
      <c r="E7" s="214"/>
      <c r="F7" s="215"/>
      <c r="G7" s="216"/>
      <c r="H7" s="215"/>
      <c r="I7" s="208"/>
      <c r="K7" s="346" t="s">
        <v>656</v>
      </c>
    </row>
    <row r="8" spans="1:11" ht="12.75" x14ac:dyDescent="0.2">
      <c r="A8" s="192"/>
      <c r="B8" s="26" t="s">
        <v>458</v>
      </c>
      <c r="C8" s="212"/>
      <c r="D8" s="213" t="s">
        <v>305</v>
      </c>
      <c r="E8" s="214"/>
      <c r="F8" s="215">
        <v>13</v>
      </c>
      <c r="G8" s="216"/>
      <c r="H8" s="215">
        <v>6</v>
      </c>
      <c r="I8" s="208"/>
      <c r="K8" s="346" t="s">
        <v>656</v>
      </c>
    </row>
    <row r="9" spans="1:11" ht="12.75" x14ac:dyDescent="0.2">
      <c r="A9" s="192"/>
      <c r="B9" s="217" t="s">
        <v>459</v>
      </c>
      <c r="C9" s="212"/>
      <c r="D9" s="213" t="s">
        <v>307</v>
      </c>
      <c r="E9" s="214"/>
      <c r="F9" s="215">
        <v>81550</v>
      </c>
      <c r="G9" s="216"/>
      <c r="H9" s="215">
        <v>56554</v>
      </c>
      <c r="I9" s="208"/>
      <c r="K9" s="346" t="s">
        <v>656</v>
      </c>
    </row>
    <row r="10" spans="1:11" ht="19.5" customHeight="1" x14ac:dyDescent="0.2">
      <c r="A10" s="192"/>
      <c r="B10" s="218" t="s">
        <v>460</v>
      </c>
      <c r="C10" s="212"/>
      <c r="D10" s="213"/>
      <c r="E10" s="214"/>
      <c r="F10" s="219"/>
      <c r="G10" s="216"/>
      <c r="H10" s="219"/>
      <c r="I10" s="208"/>
      <c r="K10" s="347"/>
    </row>
    <row r="11" spans="1:11" ht="12.75" x14ac:dyDescent="0.2">
      <c r="A11" s="192"/>
      <c r="B11" s="217" t="s">
        <v>461</v>
      </c>
      <c r="C11" s="212"/>
      <c r="D11" s="213" t="s">
        <v>309</v>
      </c>
      <c r="E11" s="214"/>
      <c r="F11" s="215">
        <v>45502</v>
      </c>
      <c r="G11" s="216"/>
      <c r="H11" s="215">
        <v>45673</v>
      </c>
      <c r="I11" s="208"/>
      <c r="K11" s="346" t="s">
        <v>656</v>
      </c>
    </row>
    <row r="12" spans="1:11" ht="12.75" x14ac:dyDescent="0.2">
      <c r="A12" s="192"/>
      <c r="B12" s="217" t="s">
        <v>462</v>
      </c>
      <c r="C12" s="212"/>
      <c r="D12" s="213" t="s">
        <v>311</v>
      </c>
      <c r="E12" s="214"/>
      <c r="F12" s="215">
        <v>12</v>
      </c>
      <c r="G12" s="216"/>
      <c r="H12" s="215">
        <v>11</v>
      </c>
      <c r="I12" s="208"/>
      <c r="K12" s="346" t="s">
        <v>656</v>
      </c>
    </row>
    <row r="13" spans="1:11" ht="12.75" x14ac:dyDescent="0.2">
      <c r="A13" s="192"/>
      <c r="B13" s="217" t="s">
        <v>463</v>
      </c>
      <c r="C13" s="212"/>
      <c r="D13" s="213" t="s">
        <v>313</v>
      </c>
      <c r="E13" s="214"/>
      <c r="F13" s="215">
        <v>31027</v>
      </c>
      <c r="G13" s="216"/>
      <c r="H13" s="215">
        <v>27861</v>
      </c>
      <c r="I13" s="208"/>
      <c r="K13" s="346" t="s">
        <v>656</v>
      </c>
    </row>
    <row r="14" spans="1:11" ht="12.75" x14ac:dyDescent="0.2">
      <c r="A14" s="192"/>
      <c r="B14" s="217" t="s">
        <v>464</v>
      </c>
      <c r="C14" s="212"/>
      <c r="D14" s="213" t="s">
        <v>315</v>
      </c>
      <c r="E14" s="214"/>
      <c r="F14" s="220">
        <v>296073</v>
      </c>
      <c r="G14" s="216"/>
      <c r="H14" s="220">
        <v>326682</v>
      </c>
      <c r="I14" s="208"/>
      <c r="K14" s="346" t="s">
        <v>656</v>
      </c>
    </row>
    <row r="15" spans="1:11" ht="12.75" x14ac:dyDescent="0.2">
      <c r="A15" s="192"/>
      <c r="B15" s="217" t="s">
        <v>465</v>
      </c>
      <c r="C15" s="212"/>
      <c r="D15" s="213" t="s">
        <v>317</v>
      </c>
      <c r="E15" s="214"/>
      <c r="F15" s="215">
        <v>14</v>
      </c>
      <c r="G15" s="216"/>
      <c r="H15" s="215">
        <v>7</v>
      </c>
      <c r="I15" s="208"/>
      <c r="K15" s="346" t="s">
        <v>656</v>
      </c>
    </row>
    <row r="16" spans="1:11" ht="12.75" x14ac:dyDescent="0.2">
      <c r="A16" s="192"/>
      <c r="B16" s="217" t="s">
        <v>466</v>
      </c>
      <c r="C16" s="212"/>
      <c r="D16" s="213" t="s">
        <v>319</v>
      </c>
      <c r="E16" s="214"/>
      <c r="F16" s="215">
        <v>13358</v>
      </c>
      <c r="G16" s="216"/>
      <c r="H16" s="215">
        <v>14736</v>
      </c>
      <c r="I16" s="208"/>
      <c r="K16" s="346" t="s">
        <v>656</v>
      </c>
    </row>
    <row r="17" spans="1:11" ht="12.75" x14ac:dyDescent="0.2">
      <c r="A17" s="192"/>
      <c r="B17" s="217" t="s">
        <v>467</v>
      </c>
      <c r="C17" s="212"/>
      <c r="D17" s="213" t="s">
        <v>321</v>
      </c>
      <c r="E17" s="214"/>
      <c r="F17" s="215">
        <v>3825</v>
      </c>
      <c r="G17" s="216"/>
      <c r="H17" s="215">
        <v>3289</v>
      </c>
      <c r="I17" s="208"/>
      <c r="K17" s="346" t="s">
        <v>656</v>
      </c>
    </row>
    <row r="18" spans="1:11" ht="19.5" customHeight="1" x14ac:dyDescent="0.2">
      <c r="A18" s="192"/>
      <c r="B18" s="218" t="s">
        <v>468</v>
      </c>
      <c r="C18" s="212"/>
      <c r="D18" s="213"/>
      <c r="E18" s="214"/>
      <c r="F18" s="219"/>
      <c r="G18" s="216"/>
      <c r="H18" s="219"/>
      <c r="I18" s="208"/>
      <c r="K18" s="347"/>
    </row>
    <row r="19" spans="1:11" ht="12.75" x14ac:dyDescent="0.2">
      <c r="A19" s="192"/>
      <c r="B19" s="217" t="s">
        <v>469</v>
      </c>
      <c r="C19" s="212"/>
      <c r="D19" s="213" t="s">
        <v>323</v>
      </c>
      <c r="E19" s="214"/>
      <c r="F19" s="215">
        <v>313946</v>
      </c>
      <c r="G19" s="216"/>
      <c r="H19" s="215">
        <v>335161</v>
      </c>
      <c r="I19" s="208"/>
      <c r="K19" s="346" t="s">
        <v>657</v>
      </c>
    </row>
    <row r="20" spans="1:11" ht="12.75" x14ac:dyDescent="0.2">
      <c r="A20" s="192"/>
      <c r="B20" s="217" t="s">
        <v>470</v>
      </c>
      <c r="C20" s="212"/>
      <c r="D20" s="213" t="s">
        <v>325</v>
      </c>
      <c r="E20" s="214"/>
      <c r="F20" s="215"/>
      <c r="G20" s="216"/>
      <c r="H20" s="215"/>
      <c r="I20" s="208"/>
      <c r="K20" s="346" t="s">
        <v>657</v>
      </c>
    </row>
    <row r="21" spans="1:11" ht="12.75" x14ac:dyDescent="0.2">
      <c r="A21" s="192"/>
      <c r="B21" s="217" t="s">
        <v>471</v>
      </c>
      <c r="C21" s="212"/>
      <c r="D21" s="213" t="s">
        <v>327</v>
      </c>
      <c r="E21" s="214"/>
      <c r="F21" s="220"/>
      <c r="G21" s="216"/>
      <c r="H21" s="220"/>
      <c r="I21" s="208"/>
      <c r="K21" s="346" t="s">
        <v>657</v>
      </c>
    </row>
    <row r="22" spans="1:11" ht="12.75" x14ac:dyDescent="0.2">
      <c r="A22" s="192"/>
      <c r="B22" s="217" t="s">
        <v>472</v>
      </c>
      <c r="C22" s="212"/>
      <c r="D22" s="213" t="s">
        <v>329</v>
      </c>
      <c r="E22" s="214"/>
      <c r="F22" s="215"/>
      <c r="G22" s="216"/>
      <c r="H22" s="215"/>
      <c r="I22" s="208"/>
      <c r="K22" s="346" t="s">
        <v>657</v>
      </c>
    </row>
    <row r="23" spans="1:11" ht="12.75" x14ac:dyDescent="0.2">
      <c r="A23" s="192"/>
      <c r="B23" s="217" t="s">
        <v>473</v>
      </c>
      <c r="C23" s="212"/>
      <c r="D23" s="213" t="s">
        <v>331</v>
      </c>
      <c r="E23" s="214"/>
      <c r="F23" s="215">
        <v>341357</v>
      </c>
      <c r="G23" s="216"/>
      <c r="H23" s="215">
        <v>339541</v>
      </c>
      <c r="I23" s="208"/>
      <c r="K23" s="346" t="s">
        <v>657</v>
      </c>
    </row>
    <row r="24" spans="1:11" ht="12.75" x14ac:dyDescent="0.2">
      <c r="A24" s="192"/>
      <c r="B24" s="217" t="s">
        <v>474</v>
      </c>
      <c r="C24" s="212"/>
      <c r="D24" s="213" t="s">
        <v>333</v>
      </c>
      <c r="E24" s="214"/>
      <c r="F24" s="215">
        <v>1250</v>
      </c>
      <c r="G24" s="216"/>
      <c r="H24" s="215">
        <v>1250</v>
      </c>
      <c r="I24" s="208"/>
      <c r="K24" s="346" t="s">
        <v>657</v>
      </c>
    </row>
    <row r="25" spans="1:11" ht="12.75" x14ac:dyDescent="0.2">
      <c r="A25" s="192"/>
      <c r="B25" s="217" t="s">
        <v>475</v>
      </c>
      <c r="C25" s="212"/>
      <c r="D25" s="213" t="s">
        <v>335</v>
      </c>
      <c r="E25" s="214"/>
      <c r="F25" s="215">
        <v>357460</v>
      </c>
      <c r="G25" s="216"/>
      <c r="H25" s="215">
        <v>371420</v>
      </c>
      <c r="I25" s="208"/>
      <c r="K25" s="346" t="s">
        <v>657</v>
      </c>
    </row>
    <row r="26" spans="1:11" ht="12.75" x14ac:dyDescent="0.2">
      <c r="A26" s="192"/>
      <c r="B26" s="217" t="s">
        <v>476</v>
      </c>
      <c r="C26" s="212"/>
      <c r="D26" s="213" t="s">
        <v>337</v>
      </c>
      <c r="E26" s="214"/>
      <c r="F26" s="215">
        <v>259038</v>
      </c>
      <c r="G26" s="216"/>
      <c r="H26" s="215">
        <v>286630</v>
      </c>
      <c r="I26" s="208"/>
      <c r="K26" s="346" t="s">
        <v>657</v>
      </c>
    </row>
    <row r="27" spans="1:11" ht="12.75" x14ac:dyDescent="0.2">
      <c r="A27" s="192"/>
      <c r="B27" s="217" t="s">
        <v>477</v>
      </c>
      <c r="C27" s="212"/>
      <c r="D27" s="213" t="s">
        <v>339</v>
      </c>
      <c r="E27" s="214"/>
      <c r="F27" s="215">
        <v>50000</v>
      </c>
      <c r="G27" s="216"/>
      <c r="H27" s="215"/>
      <c r="I27" s="208"/>
      <c r="K27" s="346" t="s">
        <v>657</v>
      </c>
    </row>
    <row r="28" spans="1:11" ht="12.75" x14ac:dyDescent="0.2">
      <c r="A28" s="192"/>
      <c r="B28" s="217" t="s">
        <v>478</v>
      </c>
      <c r="C28" s="212"/>
      <c r="D28" s="213" t="s">
        <v>341</v>
      </c>
      <c r="E28" s="214"/>
      <c r="F28" s="215"/>
      <c r="G28" s="216"/>
      <c r="H28" s="215"/>
      <c r="I28" s="208"/>
      <c r="K28" s="346" t="s">
        <v>657</v>
      </c>
    </row>
    <row r="29" spans="1:11" ht="12.75" x14ac:dyDescent="0.2">
      <c r="A29" s="192"/>
      <c r="B29" s="217" t="s">
        <v>479</v>
      </c>
      <c r="C29" s="212"/>
      <c r="D29" s="213" t="s">
        <v>343</v>
      </c>
      <c r="E29" s="214"/>
      <c r="F29" s="215">
        <v>119839</v>
      </c>
      <c r="G29" s="216"/>
      <c r="H29" s="215">
        <v>66846</v>
      </c>
      <c r="I29" s="208"/>
      <c r="K29" s="346" t="s">
        <v>657</v>
      </c>
    </row>
    <row r="30" spans="1:11" ht="19.5" customHeight="1" x14ac:dyDescent="0.2">
      <c r="A30" s="192"/>
      <c r="B30" s="221" t="s">
        <v>346</v>
      </c>
      <c r="C30" s="212"/>
      <c r="D30" s="222"/>
      <c r="E30" s="214"/>
      <c r="F30" s="223"/>
      <c r="G30" s="216"/>
      <c r="H30" s="223"/>
      <c r="I30" s="208"/>
      <c r="K30" s="347"/>
    </row>
    <row r="31" spans="1:11" ht="19.5" customHeight="1" x14ac:dyDescent="0.2">
      <c r="A31" s="192"/>
      <c r="B31" s="224" t="s">
        <v>480</v>
      </c>
      <c r="C31" s="212"/>
      <c r="D31" s="222"/>
      <c r="E31" s="214"/>
      <c r="F31" s="223"/>
      <c r="G31" s="216"/>
      <c r="H31" s="223"/>
      <c r="I31" s="208"/>
      <c r="K31" s="347"/>
    </row>
    <row r="32" spans="1:11" ht="12.75" x14ac:dyDescent="0.2">
      <c r="A32" s="192"/>
      <c r="B32" s="217" t="s">
        <v>481</v>
      </c>
      <c r="C32" s="212"/>
      <c r="D32" s="213" t="s">
        <v>347</v>
      </c>
      <c r="E32" s="214"/>
      <c r="F32" s="215"/>
      <c r="G32" s="216"/>
      <c r="H32" s="215"/>
      <c r="I32" s="208"/>
      <c r="K32" s="346" t="s">
        <v>656</v>
      </c>
    </row>
    <row r="33" spans="1:11" ht="12.75" x14ac:dyDescent="0.2">
      <c r="A33" s="192"/>
      <c r="B33" s="217" t="s">
        <v>482</v>
      </c>
      <c r="C33" s="212"/>
      <c r="D33" s="213" t="s">
        <v>349</v>
      </c>
      <c r="E33" s="214"/>
      <c r="F33" s="215">
        <v>-1874</v>
      </c>
      <c r="G33" s="216"/>
      <c r="H33" s="215">
        <v>9927</v>
      </c>
      <c r="I33" s="208"/>
      <c r="K33" s="346" t="s">
        <v>656</v>
      </c>
    </row>
    <row r="34" spans="1:11" ht="12.75" x14ac:dyDescent="0.2">
      <c r="A34" s="192"/>
      <c r="B34" s="217" t="s">
        <v>483</v>
      </c>
      <c r="C34" s="212"/>
      <c r="D34" s="213" t="s">
        <v>351</v>
      </c>
      <c r="E34" s="214"/>
      <c r="F34" s="215">
        <v>11449</v>
      </c>
      <c r="G34" s="216"/>
      <c r="H34" s="215">
        <v>11128</v>
      </c>
      <c r="I34" s="208"/>
      <c r="K34" s="346" t="s">
        <v>656</v>
      </c>
    </row>
    <row r="35" spans="1:11" ht="12.75" x14ac:dyDescent="0.2">
      <c r="A35" s="192"/>
      <c r="B35" s="217" t="s">
        <v>484</v>
      </c>
      <c r="C35" s="212"/>
      <c r="D35" s="213" t="s">
        <v>353</v>
      </c>
      <c r="E35" s="214"/>
      <c r="F35" s="220"/>
      <c r="G35" s="216"/>
      <c r="H35" s="220"/>
      <c r="I35" s="208"/>
      <c r="K35" s="346" t="s">
        <v>656</v>
      </c>
    </row>
    <row r="36" spans="1:11" ht="19.5" customHeight="1" x14ac:dyDescent="0.2">
      <c r="A36" s="192"/>
      <c r="B36" s="218" t="s">
        <v>485</v>
      </c>
      <c r="C36" s="212"/>
      <c r="D36" s="222"/>
      <c r="E36" s="214"/>
      <c r="F36" s="223"/>
      <c r="G36" s="216"/>
      <c r="H36" s="223"/>
      <c r="I36" s="208"/>
      <c r="K36" s="347"/>
    </row>
    <row r="37" spans="1:11" ht="12.75" x14ac:dyDescent="0.2">
      <c r="A37" s="192"/>
      <c r="B37" s="217" t="s">
        <v>486</v>
      </c>
      <c r="C37" s="212"/>
      <c r="D37" s="213" t="s">
        <v>355</v>
      </c>
      <c r="E37" s="214"/>
      <c r="F37" s="220">
        <v>24675</v>
      </c>
      <c r="G37" s="216"/>
      <c r="H37" s="220">
        <v>26600</v>
      </c>
      <c r="I37" s="208"/>
      <c r="K37" s="346" t="s">
        <v>657</v>
      </c>
    </row>
    <row r="38" spans="1:11" ht="12.75" x14ac:dyDescent="0.2">
      <c r="A38" s="192"/>
      <c r="B38" s="217" t="s">
        <v>487</v>
      </c>
      <c r="C38" s="212"/>
      <c r="D38" s="213" t="s">
        <v>357</v>
      </c>
      <c r="E38" s="214"/>
      <c r="F38" s="215"/>
      <c r="G38" s="216"/>
      <c r="H38" s="215"/>
      <c r="I38" s="208"/>
      <c r="K38" s="346" t="s">
        <v>657</v>
      </c>
    </row>
    <row r="39" spans="1:11" ht="12.75" x14ac:dyDescent="0.2">
      <c r="A39" s="192"/>
      <c r="B39" s="217" t="s">
        <v>488</v>
      </c>
      <c r="C39" s="212"/>
      <c r="D39" s="213" t="s">
        <v>359</v>
      </c>
      <c r="E39" s="214"/>
      <c r="F39" s="215"/>
      <c r="G39" s="216"/>
      <c r="H39" s="215"/>
      <c r="I39" s="208"/>
      <c r="K39" s="346" t="s">
        <v>657</v>
      </c>
    </row>
    <row r="40" spans="1:11" ht="12.75" x14ac:dyDescent="0.2">
      <c r="A40" s="192"/>
      <c r="B40" s="217" t="s">
        <v>489</v>
      </c>
      <c r="C40" s="212"/>
      <c r="D40" s="213" t="s">
        <v>361</v>
      </c>
      <c r="E40" s="214"/>
      <c r="F40" s="215">
        <v>158348</v>
      </c>
      <c r="G40" s="216"/>
      <c r="H40" s="215">
        <v>344861</v>
      </c>
      <c r="I40" s="208"/>
      <c r="K40" s="346" t="s">
        <v>657</v>
      </c>
    </row>
    <row r="41" spans="1:11" ht="12.75" x14ac:dyDescent="0.2">
      <c r="A41" s="192"/>
      <c r="B41" s="217" t="s">
        <v>490</v>
      </c>
      <c r="C41" s="212"/>
      <c r="D41" s="213" t="s">
        <v>363</v>
      </c>
      <c r="E41" s="214"/>
      <c r="F41" s="215">
        <v>19690</v>
      </c>
      <c r="G41" s="216"/>
      <c r="H41" s="215">
        <v>-20075</v>
      </c>
      <c r="I41" s="208"/>
      <c r="K41" s="346" t="s">
        <v>657</v>
      </c>
    </row>
    <row r="42" spans="1:11" ht="12.75" x14ac:dyDescent="0.2">
      <c r="A42" s="192"/>
      <c r="B42" s="217" t="s">
        <v>491</v>
      </c>
      <c r="C42" s="212"/>
      <c r="D42" s="213" t="s">
        <v>365</v>
      </c>
      <c r="E42" s="214"/>
      <c r="F42" s="215">
        <v>17755</v>
      </c>
      <c r="G42" s="216"/>
      <c r="H42" s="215">
        <v>19816</v>
      </c>
      <c r="I42" s="208"/>
      <c r="K42" s="346" t="s">
        <v>657</v>
      </c>
    </row>
    <row r="43" spans="1:11" ht="12.75" x14ac:dyDescent="0.2">
      <c r="A43" s="192"/>
      <c r="B43" s="217" t="s">
        <v>492</v>
      </c>
      <c r="C43" s="212"/>
      <c r="D43" s="213" t="s">
        <v>367</v>
      </c>
      <c r="E43" s="214"/>
      <c r="F43" s="220"/>
      <c r="G43" s="216"/>
      <c r="H43" s="220"/>
      <c r="I43" s="208"/>
      <c r="K43" s="346" t="s">
        <v>657</v>
      </c>
    </row>
    <row r="44" spans="1:11" ht="12.75" x14ac:dyDescent="0.2">
      <c r="A44" s="192"/>
      <c r="B44" s="217" t="s">
        <v>493</v>
      </c>
      <c r="C44" s="212"/>
      <c r="D44" s="213" t="s">
        <v>369</v>
      </c>
      <c r="E44" s="214"/>
      <c r="F44" s="220"/>
      <c r="G44" s="216"/>
      <c r="H44" s="220"/>
      <c r="I44" s="208"/>
      <c r="K44" s="346" t="s">
        <v>657</v>
      </c>
    </row>
    <row r="45" spans="1:11" ht="12.75" x14ac:dyDescent="0.2">
      <c r="A45" s="192"/>
      <c r="B45" s="217" t="s">
        <v>494</v>
      </c>
      <c r="C45" s="212"/>
      <c r="D45" s="213" t="s">
        <v>371</v>
      </c>
      <c r="E45" s="214"/>
      <c r="F45" s="220"/>
      <c r="G45" s="216"/>
      <c r="H45" s="220"/>
      <c r="I45" s="208"/>
      <c r="K45" s="346" t="s">
        <v>657</v>
      </c>
    </row>
    <row r="46" spans="1:11" ht="12.75" x14ac:dyDescent="0.2">
      <c r="A46" s="192"/>
      <c r="B46" s="217"/>
      <c r="C46" s="208"/>
      <c r="D46" s="213"/>
      <c r="E46" s="208"/>
      <c r="F46" s="219"/>
      <c r="G46" s="216"/>
      <c r="H46" s="219"/>
      <c r="I46" s="208"/>
      <c r="K46" s="347"/>
    </row>
    <row r="47" spans="1:11" ht="12.75" x14ac:dyDescent="0.2">
      <c r="A47" s="192"/>
      <c r="B47" s="217" t="s">
        <v>374</v>
      </c>
      <c r="C47" s="212"/>
      <c r="D47" s="213" t="s">
        <v>373</v>
      </c>
      <c r="E47" s="214"/>
      <c r="F47" s="215">
        <v>33</v>
      </c>
      <c r="G47" s="216"/>
      <c r="H47" s="215">
        <v>38</v>
      </c>
      <c r="I47" s="208"/>
      <c r="K47" s="346" t="s">
        <v>657</v>
      </c>
    </row>
    <row r="48" spans="1:11" ht="19.5" customHeight="1" x14ac:dyDescent="0.2">
      <c r="A48" s="192"/>
      <c r="B48" s="218" t="s">
        <v>495</v>
      </c>
      <c r="C48" s="208"/>
      <c r="D48" s="213"/>
      <c r="E48" s="208"/>
      <c r="F48" s="216"/>
      <c r="G48" s="216"/>
      <c r="H48" s="216"/>
      <c r="I48" s="208"/>
      <c r="K48" s="347"/>
    </row>
    <row r="49" spans="1:11" ht="12.75" x14ac:dyDescent="0.2">
      <c r="A49" s="192"/>
      <c r="B49" s="225" t="s">
        <v>496</v>
      </c>
      <c r="C49" s="212"/>
      <c r="D49" s="213" t="s">
        <v>375</v>
      </c>
      <c r="E49" s="214"/>
      <c r="F49" s="215"/>
      <c r="G49" s="216"/>
      <c r="H49" s="215"/>
      <c r="I49" s="208"/>
      <c r="K49" s="346" t="s">
        <v>657</v>
      </c>
    </row>
    <row r="50" spans="1:11" ht="12.75" x14ac:dyDescent="0.2">
      <c r="A50" s="192"/>
      <c r="B50" s="225" t="s">
        <v>497</v>
      </c>
      <c r="C50" s="212"/>
      <c r="D50" s="213" t="s">
        <v>377</v>
      </c>
      <c r="E50" s="214"/>
      <c r="F50" s="215">
        <v>4026</v>
      </c>
      <c r="G50" s="216"/>
      <c r="H50" s="215">
        <v>328</v>
      </c>
      <c r="I50" s="208"/>
      <c r="K50" s="346" t="s">
        <v>657</v>
      </c>
    </row>
    <row r="51" spans="1:11" ht="12.75" x14ac:dyDescent="0.2">
      <c r="A51" s="192"/>
      <c r="B51" s="225" t="s">
        <v>498</v>
      </c>
      <c r="C51" s="212"/>
      <c r="D51" s="213" t="s">
        <v>379</v>
      </c>
      <c r="E51" s="214"/>
      <c r="F51" s="215"/>
      <c r="G51" s="216"/>
      <c r="H51" s="215">
        <v>1835</v>
      </c>
      <c r="I51" s="208"/>
      <c r="K51" s="346" t="s">
        <v>657</v>
      </c>
    </row>
    <row r="52" spans="1:11" ht="12.75" x14ac:dyDescent="0.2">
      <c r="A52" s="192"/>
      <c r="B52" s="225" t="s">
        <v>499</v>
      </c>
      <c r="C52" s="212"/>
      <c r="D52" s="213" t="s">
        <v>381</v>
      </c>
      <c r="E52" s="214"/>
      <c r="F52" s="220">
        <v>65277</v>
      </c>
      <c r="G52" s="216"/>
      <c r="H52" s="220">
        <v>28278</v>
      </c>
      <c r="I52" s="208"/>
      <c r="K52" s="346" t="s">
        <v>657</v>
      </c>
    </row>
    <row r="53" spans="1:11" s="83" customFormat="1" x14ac:dyDescent="0.2">
      <c r="A53" s="226"/>
      <c r="B53" s="227"/>
      <c r="C53" s="208"/>
      <c r="D53" s="205"/>
      <c r="E53" s="208"/>
      <c r="F53" s="216"/>
      <c r="G53" s="216"/>
      <c r="H53" s="216"/>
      <c r="I53" s="208"/>
      <c r="K53" s="348"/>
    </row>
    <row r="54" spans="1:11" ht="12.75" x14ac:dyDescent="0.2">
      <c r="A54" s="199"/>
      <c r="B54" s="84" t="s">
        <v>500</v>
      </c>
      <c r="C54" s="199"/>
      <c r="D54" s="199"/>
      <c r="E54" s="200"/>
      <c r="F54" s="228"/>
      <c r="G54" s="229"/>
      <c r="H54" s="228"/>
      <c r="I54" s="202"/>
      <c r="K54" s="347"/>
    </row>
    <row r="55" spans="1:11" ht="19.5" customHeight="1" x14ac:dyDescent="0.2">
      <c r="A55" s="230"/>
      <c r="B55" s="231" t="s">
        <v>384</v>
      </c>
      <c r="C55" s="208"/>
      <c r="D55" s="205"/>
      <c r="E55" s="232"/>
      <c r="F55" s="233"/>
      <c r="G55" s="216"/>
      <c r="H55" s="233"/>
      <c r="I55" s="208"/>
      <c r="K55" s="347"/>
    </row>
    <row r="56" spans="1:11" ht="19.5" customHeight="1" x14ac:dyDescent="0.2">
      <c r="A56" s="230"/>
      <c r="B56" s="234" t="s">
        <v>535</v>
      </c>
      <c r="C56" s="208"/>
      <c r="D56" s="205"/>
      <c r="E56" s="232"/>
      <c r="F56" s="233"/>
      <c r="G56" s="216"/>
      <c r="H56" s="233"/>
      <c r="I56" s="208"/>
      <c r="K56" s="347"/>
    </row>
    <row r="57" spans="1:11" ht="12.75" x14ac:dyDescent="0.2">
      <c r="A57" s="230"/>
      <c r="B57" s="217" t="s">
        <v>501</v>
      </c>
      <c r="C57" s="208"/>
      <c r="D57" s="213" t="s">
        <v>385</v>
      </c>
      <c r="E57" s="208"/>
      <c r="F57" s="220">
        <v>106100</v>
      </c>
      <c r="G57" s="216"/>
      <c r="H57" s="220">
        <v>933612</v>
      </c>
      <c r="I57" s="208"/>
      <c r="K57" s="346" t="s">
        <v>656</v>
      </c>
    </row>
    <row r="58" spans="1:11" ht="12.75" x14ac:dyDescent="0.2">
      <c r="A58" s="230"/>
      <c r="B58" s="217" t="s">
        <v>502</v>
      </c>
      <c r="C58" s="208"/>
      <c r="D58" s="213" t="s">
        <v>387</v>
      </c>
      <c r="E58" s="208"/>
      <c r="F58" s="215">
        <v>1453888</v>
      </c>
      <c r="G58" s="216"/>
      <c r="H58" s="215">
        <v>714426</v>
      </c>
      <c r="I58" s="208"/>
      <c r="K58" s="346" t="s">
        <v>656</v>
      </c>
    </row>
    <row r="59" spans="1:11" ht="12.75" x14ac:dyDescent="0.2">
      <c r="A59" s="230"/>
      <c r="B59" s="217" t="s">
        <v>503</v>
      </c>
      <c r="C59" s="208"/>
      <c r="D59" s="213" t="s">
        <v>389</v>
      </c>
      <c r="E59" s="208"/>
      <c r="F59" s="215">
        <v>110143</v>
      </c>
      <c r="G59" s="216"/>
      <c r="H59" s="215"/>
      <c r="I59" s="208"/>
      <c r="K59" s="346" t="s">
        <v>656</v>
      </c>
    </row>
    <row r="60" spans="1:11" ht="12.75" x14ac:dyDescent="0.2">
      <c r="A60" s="230"/>
      <c r="B60" s="217"/>
      <c r="C60" s="208"/>
      <c r="D60" s="213"/>
      <c r="E60" s="208"/>
      <c r="F60" s="219"/>
      <c r="G60" s="216"/>
      <c r="H60" s="219"/>
      <c r="I60" s="208"/>
      <c r="K60" s="347"/>
    </row>
    <row r="61" spans="1:11" ht="12.75" x14ac:dyDescent="0.2">
      <c r="A61" s="230"/>
      <c r="B61" s="225" t="s">
        <v>392</v>
      </c>
      <c r="C61" s="208"/>
      <c r="D61" s="213" t="s">
        <v>391</v>
      </c>
      <c r="E61" s="208"/>
      <c r="F61" s="215">
        <v>54162</v>
      </c>
      <c r="G61" s="216"/>
      <c r="H61" s="215">
        <v>56904</v>
      </c>
      <c r="I61" s="208"/>
      <c r="K61" s="346" t="s">
        <v>656</v>
      </c>
    </row>
    <row r="62" spans="1:11" ht="19.5" customHeight="1" x14ac:dyDescent="0.2">
      <c r="A62" s="230"/>
      <c r="B62" s="224" t="s">
        <v>504</v>
      </c>
      <c r="C62" s="208"/>
      <c r="D62" s="213"/>
      <c r="E62" s="208"/>
      <c r="F62" s="216"/>
      <c r="G62" s="216"/>
      <c r="H62" s="216"/>
      <c r="I62" s="208"/>
      <c r="K62" s="347"/>
    </row>
    <row r="63" spans="1:11" ht="12.75" x14ac:dyDescent="0.2">
      <c r="A63" s="230"/>
      <c r="B63" s="217" t="s">
        <v>505</v>
      </c>
      <c r="C63" s="208"/>
      <c r="D63" s="213" t="s">
        <v>393</v>
      </c>
      <c r="E63" s="208"/>
      <c r="F63" s="220"/>
      <c r="G63" s="216"/>
      <c r="H63" s="220"/>
      <c r="I63" s="208"/>
      <c r="K63" s="346" t="s">
        <v>657</v>
      </c>
    </row>
    <row r="64" spans="1:11" ht="12.75" x14ac:dyDescent="0.2">
      <c r="A64" s="230"/>
      <c r="B64" s="217" t="s">
        <v>506</v>
      </c>
      <c r="C64" s="208"/>
      <c r="D64" s="213" t="s">
        <v>395</v>
      </c>
      <c r="E64" s="208"/>
      <c r="F64" s="215"/>
      <c r="G64" s="216"/>
      <c r="H64" s="215"/>
      <c r="I64" s="208"/>
      <c r="K64" s="346" t="s">
        <v>657</v>
      </c>
    </row>
    <row r="65" spans="1:11" ht="12.75" x14ac:dyDescent="0.2">
      <c r="A65" s="230"/>
      <c r="B65" s="217" t="s">
        <v>507</v>
      </c>
      <c r="C65" s="208"/>
      <c r="D65" s="213" t="s">
        <v>397</v>
      </c>
      <c r="E65" s="208"/>
      <c r="F65" s="215">
        <v>724</v>
      </c>
      <c r="G65" s="216"/>
      <c r="H65" s="215">
        <v>543</v>
      </c>
      <c r="I65" s="208"/>
      <c r="K65" s="346" t="s">
        <v>657</v>
      </c>
    </row>
    <row r="66" spans="1:11" ht="12.75" x14ac:dyDescent="0.2">
      <c r="A66" s="230"/>
      <c r="B66" s="217" t="s">
        <v>508</v>
      </c>
      <c r="C66" s="208"/>
      <c r="D66" s="213" t="s">
        <v>399</v>
      </c>
      <c r="E66" s="208"/>
      <c r="F66" s="215"/>
      <c r="G66" s="216"/>
      <c r="H66" s="215"/>
      <c r="I66" s="208"/>
      <c r="K66" s="346" t="s">
        <v>657</v>
      </c>
    </row>
    <row r="67" spans="1:11" ht="12.75" x14ac:dyDescent="0.2">
      <c r="A67" s="230"/>
      <c r="B67" s="217" t="s">
        <v>509</v>
      </c>
      <c r="C67" s="208"/>
      <c r="D67" s="213" t="s">
        <v>401</v>
      </c>
      <c r="E67" s="208"/>
      <c r="F67" s="215">
        <v>12147</v>
      </c>
      <c r="G67" s="216"/>
      <c r="H67" s="215">
        <v>12147</v>
      </c>
      <c r="I67" s="208"/>
      <c r="K67" s="346" t="s">
        <v>657</v>
      </c>
    </row>
    <row r="68" spans="1:11" ht="12.75" x14ac:dyDescent="0.2">
      <c r="A68" s="230"/>
      <c r="B68" s="217" t="s">
        <v>510</v>
      </c>
      <c r="C68" s="208"/>
      <c r="D68" s="213" t="s">
        <v>403</v>
      </c>
      <c r="E68" s="208"/>
      <c r="F68" s="215"/>
      <c r="G68" s="216"/>
      <c r="H68" s="215"/>
      <c r="I68" s="208"/>
      <c r="K68" s="346" t="s">
        <v>657</v>
      </c>
    </row>
    <row r="69" spans="1:11" ht="12.75" x14ac:dyDescent="0.2">
      <c r="A69" s="230"/>
      <c r="B69" s="217" t="s">
        <v>511</v>
      </c>
      <c r="C69" s="208"/>
      <c r="D69" s="213" t="s">
        <v>405</v>
      </c>
      <c r="E69" s="208"/>
      <c r="F69" s="215">
        <v>31627</v>
      </c>
      <c r="G69" s="216"/>
      <c r="H69" s="215">
        <v>23742</v>
      </c>
      <c r="I69" s="208"/>
      <c r="K69" s="346" t="s">
        <v>657</v>
      </c>
    </row>
    <row r="70" spans="1:11" ht="12.75" x14ac:dyDescent="0.2">
      <c r="A70" s="230"/>
      <c r="B70" s="217" t="s">
        <v>512</v>
      </c>
      <c r="C70" s="208"/>
      <c r="D70" s="213" t="s">
        <v>407</v>
      </c>
      <c r="E70" s="208"/>
      <c r="F70" s="215"/>
      <c r="G70" s="216"/>
      <c r="H70" s="215"/>
      <c r="I70" s="208"/>
      <c r="K70" s="346" t="s">
        <v>657</v>
      </c>
    </row>
    <row r="71" spans="1:11" ht="12.75" x14ac:dyDescent="0.2">
      <c r="A71" s="230"/>
      <c r="B71" s="217" t="s">
        <v>513</v>
      </c>
      <c r="C71" s="208"/>
      <c r="D71" s="213" t="s">
        <v>409</v>
      </c>
      <c r="E71" s="208"/>
      <c r="F71" s="215">
        <v>2861</v>
      </c>
      <c r="G71" s="216"/>
      <c r="H71" s="215">
        <v>2257</v>
      </c>
      <c r="I71" s="208"/>
      <c r="K71" s="346" t="s">
        <v>657</v>
      </c>
    </row>
    <row r="72" spans="1:11" ht="12.75" x14ac:dyDescent="0.2">
      <c r="A72" s="230"/>
      <c r="B72" s="235" t="s">
        <v>412</v>
      </c>
      <c r="C72" s="236"/>
      <c r="D72" s="213" t="s">
        <v>411</v>
      </c>
      <c r="E72" s="208"/>
      <c r="F72" s="215"/>
      <c r="G72" s="216"/>
      <c r="H72" s="215"/>
      <c r="I72" s="208"/>
      <c r="K72" s="346" t="s">
        <v>657</v>
      </c>
    </row>
    <row r="73" spans="1:11" ht="12.75" x14ac:dyDescent="0.2">
      <c r="A73" s="230"/>
      <c r="B73" s="235" t="s">
        <v>688</v>
      </c>
      <c r="C73" s="236"/>
      <c r="D73" s="213" t="s">
        <v>666</v>
      </c>
      <c r="E73" s="208"/>
      <c r="F73" s="356"/>
      <c r="G73" s="216"/>
      <c r="H73" s="356"/>
      <c r="I73" s="208"/>
      <c r="K73" s="346" t="s">
        <v>657</v>
      </c>
    </row>
    <row r="74" spans="1:11" ht="19.5" customHeight="1" x14ac:dyDescent="0.2">
      <c r="A74" s="230"/>
      <c r="B74" s="221" t="s">
        <v>414</v>
      </c>
      <c r="C74" s="208"/>
      <c r="D74" s="237"/>
      <c r="E74" s="208"/>
      <c r="F74" s="216"/>
      <c r="G74" s="216"/>
      <c r="H74" s="216"/>
      <c r="I74" s="208"/>
      <c r="J74" s="238"/>
      <c r="K74" s="350"/>
    </row>
    <row r="75" spans="1:11" ht="19.5" customHeight="1" x14ac:dyDescent="0.2">
      <c r="A75" s="230"/>
      <c r="B75" s="224" t="s">
        <v>514</v>
      </c>
      <c r="C75" s="208"/>
      <c r="D75" s="237"/>
      <c r="E75" s="208"/>
      <c r="F75" s="216"/>
      <c r="G75" s="216"/>
      <c r="H75" s="216"/>
      <c r="I75" s="208"/>
      <c r="J75" s="238"/>
      <c r="K75" s="350"/>
    </row>
    <row r="76" spans="1:11" ht="12.75" x14ac:dyDescent="0.2">
      <c r="A76" s="230"/>
      <c r="B76" s="217" t="s">
        <v>515</v>
      </c>
      <c r="C76" s="208"/>
      <c r="D76" s="213" t="s">
        <v>415</v>
      </c>
      <c r="E76" s="208"/>
      <c r="F76" s="215"/>
      <c r="G76" s="216"/>
      <c r="H76" s="215"/>
      <c r="I76" s="208"/>
      <c r="K76" s="346" t="s">
        <v>657</v>
      </c>
    </row>
    <row r="77" spans="1:11" ht="12.75" x14ac:dyDescent="0.2">
      <c r="A77" s="230"/>
      <c r="B77" s="217" t="s">
        <v>516</v>
      </c>
      <c r="C77" s="208"/>
      <c r="D77" s="213" t="s">
        <v>417</v>
      </c>
      <c r="E77" s="208"/>
      <c r="F77" s="215"/>
      <c r="G77" s="216"/>
      <c r="H77" s="215"/>
      <c r="I77" s="208"/>
      <c r="K77" s="346" t="s">
        <v>657</v>
      </c>
    </row>
    <row r="78" spans="1:11" ht="12.75" x14ac:dyDescent="0.2">
      <c r="A78" s="230"/>
      <c r="B78" s="217" t="s">
        <v>517</v>
      </c>
      <c r="C78" s="208"/>
      <c r="D78" s="213" t="s">
        <v>419</v>
      </c>
      <c r="E78" s="208"/>
      <c r="F78" s="215"/>
      <c r="G78" s="216"/>
      <c r="H78" s="215"/>
      <c r="I78" s="208"/>
      <c r="K78" s="346" t="s">
        <v>657</v>
      </c>
    </row>
    <row r="79" spans="1:11" ht="12.75" x14ac:dyDescent="0.2">
      <c r="A79" s="230"/>
      <c r="B79" s="217" t="s">
        <v>518</v>
      </c>
      <c r="C79" s="208"/>
      <c r="D79" s="213" t="s">
        <v>421</v>
      </c>
      <c r="E79" s="208"/>
      <c r="F79" s="215">
        <v>62820</v>
      </c>
      <c r="G79" s="216"/>
      <c r="H79" s="215">
        <v>32820</v>
      </c>
      <c r="I79" s="208"/>
      <c r="K79" s="346" t="s">
        <v>657</v>
      </c>
    </row>
    <row r="80" spans="1:11" ht="19.5" customHeight="1" x14ac:dyDescent="0.2">
      <c r="A80" s="230"/>
      <c r="B80" s="218" t="s">
        <v>519</v>
      </c>
      <c r="C80" s="208"/>
      <c r="D80" s="213"/>
      <c r="E80" s="208"/>
      <c r="F80" s="216"/>
      <c r="G80" s="216"/>
      <c r="H80" s="216"/>
      <c r="I80" s="208"/>
      <c r="K80" s="347"/>
    </row>
    <row r="81" spans="1:11" ht="12.75" x14ac:dyDescent="0.2">
      <c r="A81" s="230"/>
      <c r="B81" s="217" t="s">
        <v>533</v>
      </c>
      <c r="C81" s="208"/>
      <c r="D81" s="213" t="s">
        <v>422</v>
      </c>
      <c r="E81" s="208"/>
      <c r="F81" s="215">
        <v>3477</v>
      </c>
      <c r="G81" s="216"/>
      <c r="H81" s="215">
        <v>18086</v>
      </c>
      <c r="I81" s="208"/>
      <c r="K81" s="346" t="s">
        <v>657</v>
      </c>
    </row>
    <row r="82" spans="1:11" ht="12.75" x14ac:dyDescent="0.2">
      <c r="A82" s="230"/>
      <c r="B82" s="217" t="s">
        <v>520</v>
      </c>
      <c r="C82" s="208"/>
      <c r="D82" s="213" t="s">
        <v>424</v>
      </c>
      <c r="E82" s="208"/>
      <c r="F82" s="215">
        <v>241306</v>
      </c>
      <c r="G82" s="216"/>
      <c r="H82" s="215">
        <v>327604</v>
      </c>
      <c r="I82" s="208"/>
      <c r="K82" s="346" t="s">
        <v>657</v>
      </c>
    </row>
    <row r="83" spans="1:11" ht="12.75" x14ac:dyDescent="0.2">
      <c r="A83" s="230"/>
      <c r="B83" s="217" t="s">
        <v>521</v>
      </c>
      <c r="C83" s="208"/>
      <c r="D83" s="213" t="s">
        <v>426</v>
      </c>
      <c r="E83" s="208"/>
      <c r="F83" s="215">
        <v>8447</v>
      </c>
      <c r="G83" s="216"/>
      <c r="H83" s="215">
        <v>24162</v>
      </c>
      <c r="I83" s="208"/>
      <c r="K83" s="346" t="s">
        <v>657</v>
      </c>
    </row>
    <row r="84" spans="1:11" ht="12.75" x14ac:dyDescent="0.2">
      <c r="A84" s="230"/>
      <c r="B84" s="225" t="s">
        <v>522</v>
      </c>
      <c r="C84" s="208"/>
      <c r="D84" s="213" t="s">
        <v>428</v>
      </c>
      <c r="E84" s="208"/>
      <c r="F84" s="215">
        <v>125944</v>
      </c>
      <c r="G84" s="216"/>
      <c r="H84" s="215">
        <v>111580</v>
      </c>
      <c r="I84" s="208"/>
      <c r="K84" s="346" t="s">
        <v>657</v>
      </c>
    </row>
    <row r="85" spans="1:11" s="83" customFormat="1" ht="11.25" customHeight="1" x14ac:dyDescent="0.2">
      <c r="A85" s="226"/>
      <c r="B85" s="227"/>
      <c r="C85" s="208"/>
      <c r="D85" s="205"/>
      <c r="E85" s="208"/>
      <c r="F85" s="216"/>
      <c r="G85" s="216"/>
      <c r="H85" s="216"/>
      <c r="I85" s="208"/>
    </row>
    <row r="86" spans="1:11" ht="19.5" customHeight="1" thickBot="1" x14ac:dyDescent="0.25">
      <c r="A86" s="230"/>
      <c r="B86" s="239" t="s">
        <v>523</v>
      </c>
      <c r="C86" s="240"/>
      <c r="D86" s="241"/>
      <c r="E86" s="242"/>
      <c r="F86" s="243"/>
      <c r="G86" s="244"/>
      <c r="H86" s="243"/>
      <c r="I86" s="244"/>
    </row>
    <row r="87" spans="1:11" ht="12.75" x14ac:dyDescent="0.2">
      <c r="A87" s="230"/>
      <c r="B87" s="245" t="s">
        <v>524</v>
      </c>
      <c r="C87" s="212"/>
      <c r="D87" s="213" t="s">
        <v>525</v>
      </c>
      <c r="E87" s="214"/>
      <c r="F87" s="246">
        <f>SUM(F7:F9,F11:F17,F19:F29,F32:F35,F37:F45,F47,F49:F52,)</f>
        <v>2213643</v>
      </c>
      <c r="G87" s="216"/>
      <c r="H87" s="246">
        <f>SUM(H7:H9,H11:H17,H19:H29,H32:H35,H37:H45,H47,H49:H52,)</f>
        <v>2298403</v>
      </c>
      <c r="I87" s="208"/>
    </row>
    <row r="88" spans="1:11" ht="13.5" thickBot="1" x14ac:dyDescent="0.25">
      <c r="A88" s="230"/>
      <c r="B88" s="247" t="s">
        <v>526</v>
      </c>
      <c r="C88" s="244"/>
      <c r="D88" s="248" t="s">
        <v>527</v>
      </c>
      <c r="E88" s="249"/>
      <c r="F88" s="250">
        <f>SUM(F57:F59,F61,F63:F73,F76:F79,F81:F84,)</f>
        <v>2213646</v>
      </c>
      <c r="G88" s="251"/>
      <c r="H88" s="250">
        <f>SUM(H57:H59,H61,H63:H73,H76:H79,H81:H84,)</f>
        <v>2257883</v>
      </c>
      <c r="I88" s="244"/>
    </row>
    <row r="89" spans="1:11" ht="12.75" x14ac:dyDescent="0.2">
      <c r="C89" s="212"/>
      <c r="D89" s="213"/>
      <c r="E89" s="214"/>
      <c r="F89" s="252"/>
      <c r="G89" s="216"/>
      <c r="H89" s="252"/>
      <c r="I89" s="208"/>
    </row>
    <row r="90" spans="1:11" ht="20.25" x14ac:dyDescent="0.2">
      <c r="B90" s="176"/>
      <c r="D90" s="1"/>
    </row>
    <row r="91" spans="1:11" x14ac:dyDescent="0.2">
      <c r="D91" s="1"/>
    </row>
    <row r="92" spans="1:11" x14ac:dyDescent="0.2">
      <c r="D92" s="1"/>
    </row>
    <row r="93" spans="1:11" x14ac:dyDescent="0.2">
      <c r="D93" s="1"/>
    </row>
    <row r="94" spans="1:11" x14ac:dyDescent="0.2">
      <c r="D94" s="1"/>
    </row>
    <row r="95" spans="1:11" x14ac:dyDescent="0.2">
      <c r="D95" s="1"/>
    </row>
    <row r="96" spans="1:11" x14ac:dyDescent="0.2">
      <c r="D96" s="1"/>
    </row>
  </sheetData>
  <sheetProtection formatCells="0" formatColumns="0" formatRows="0"/>
  <mergeCells count="1">
    <mergeCell ref="B1:I1"/>
  </mergeCells>
  <pageMargins left="0.59055118110236227" right="0.39370078740157483" top="0.39370078740157483" bottom="0.39370078740157483" header="0.51181102362204722" footer="0.51181102362204722"/>
  <pageSetup paperSize="9" scale="65"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L78"/>
  <sheetViews>
    <sheetView showGridLines="0" zoomScaleNormal="100" workbookViewId="0">
      <selection activeCell="A5" sqref="A5:D5"/>
    </sheetView>
  </sheetViews>
  <sheetFormatPr defaultRowHeight="12.75" x14ac:dyDescent="0.2"/>
  <cols>
    <col min="1" max="1" width="2.5703125" style="3" customWidth="1"/>
    <col min="2" max="2" width="3.28515625" style="36" customWidth="1"/>
    <col min="3" max="3" width="18.85546875" style="3" customWidth="1"/>
    <col min="4" max="4" width="57" style="3" customWidth="1"/>
    <col min="5" max="5" width="7" style="3" customWidth="1"/>
    <col min="6" max="8" width="9.140625" style="3"/>
    <col min="9" max="10" width="9.140625" style="3" customWidth="1"/>
    <col min="11" max="11" width="32.7109375" style="3" bestFit="1" customWidth="1"/>
    <col min="12" max="16384" width="9.140625" style="3"/>
  </cols>
  <sheetData>
    <row r="1" spans="1:10" ht="12.75" customHeight="1" x14ac:dyDescent="0.25">
      <c r="A1" s="536" t="str">
        <f>VLOOKUP('4.Informatie'!$C$8,'8.Akkoordverklaring'!$I$66:$J$72,2,0)</f>
        <v>Verklaring Iv3 bij kwartaalrapportage 2024, provincie Limburg</v>
      </c>
      <c r="B1" s="536"/>
      <c r="C1" s="425" t="s">
        <v>528</v>
      </c>
      <c r="D1" s="425"/>
      <c r="E1" s="3" t="s">
        <v>617</v>
      </c>
      <c r="F1" s="3" t="s">
        <v>622</v>
      </c>
    </row>
    <row r="2" spans="1:10" ht="15" customHeight="1" x14ac:dyDescent="0.2">
      <c r="A2" s="534"/>
      <c r="B2" s="534"/>
      <c r="C2" s="534"/>
      <c r="D2" s="534"/>
    </row>
    <row r="3" spans="1:10" s="22" customFormat="1" ht="24.75" customHeight="1" x14ac:dyDescent="0.2">
      <c r="A3" s="269" t="s">
        <v>715</v>
      </c>
      <c r="B3" s="269"/>
      <c r="C3" s="270"/>
      <c r="D3" s="271"/>
    </row>
    <row r="4" spans="1:10" ht="79.5" customHeight="1" x14ac:dyDescent="0.2">
      <c r="A4" s="537" t="s">
        <v>727</v>
      </c>
      <c r="B4" s="537"/>
      <c r="C4" s="538"/>
      <c r="D4" s="538"/>
    </row>
    <row r="5" spans="1:10" x14ac:dyDescent="0.2">
      <c r="A5" s="535" t="str">
        <f>"Het betreft de informatie over: "&amp;VLOOKUP('4.Informatie'!$C$8,'8.Akkoordverklaring'!$I$67:$K$72,2,0)</f>
        <v>Het betreft de informatie over: Verklaring Iv3 bij kwartaalrapportage 2024, provincie Limburg</v>
      </c>
      <c r="B5" s="535"/>
      <c r="C5" s="535"/>
      <c r="D5" s="535"/>
      <c r="E5" s="3" t="s">
        <v>617</v>
      </c>
      <c r="F5" s="3" t="s">
        <v>622</v>
      </c>
    </row>
    <row r="6" spans="1:10" x14ac:dyDescent="0.2">
      <c r="A6" s="274"/>
      <c r="B6" s="274"/>
      <c r="C6" s="274"/>
      <c r="D6" s="275"/>
      <c r="F6" s="269"/>
      <c r="H6" s="256"/>
      <c r="I6" s="255"/>
      <c r="J6" s="255"/>
    </row>
    <row r="7" spans="1:10" ht="25.5" customHeight="1" x14ac:dyDescent="0.2">
      <c r="A7" s="539" t="s">
        <v>529</v>
      </c>
      <c r="B7" s="539"/>
      <c r="C7" s="539"/>
      <c r="D7" s="539"/>
      <c r="F7" s="269"/>
      <c r="H7" s="255"/>
      <c r="I7" s="255"/>
      <c r="J7" s="255"/>
    </row>
    <row r="8" spans="1:10" ht="12.75" customHeight="1" x14ac:dyDescent="0.2">
      <c r="A8" s="274"/>
      <c r="B8" s="274"/>
      <c r="C8" s="274"/>
      <c r="D8" s="275"/>
      <c r="F8" s="269"/>
      <c r="H8" s="255"/>
      <c r="I8" s="255"/>
      <c r="J8" s="255"/>
    </row>
    <row r="9" spans="1:10" ht="45.75" customHeight="1" x14ac:dyDescent="0.2">
      <c r="A9" s="276" t="s">
        <v>24</v>
      </c>
      <c r="B9" s="540" t="s">
        <v>728</v>
      </c>
      <c r="C9" s="541"/>
      <c r="D9" s="541"/>
      <c r="F9" s="269"/>
      <c r="H9" s="255"/>
      <c r="I9" s="255"/>
      <c r="J9" s="255"/>
    </row>
    <row r="10" spans="1:10" ht="39" customHeight="1" x14ac:dyDescent="0.2">
      <c r="A10" s="277"/>
      <c r="B10" s="273" t="s">
        <v>552</v>
      </c>
      <c r="C10" s="531" t="s">
        <v>748</v>
      </c>
      <c r="D10" s="532"/>
      <c r="F10" s="269"/>
    </row>
    <row r="11" spans="1:10" ht="39" customHeight="1" x14ac:dyDescent="0.2">
      <c r="A11" s="274"/>
      <c r="B11" s="273" t="s">
        <v>552</v>
      </c>
      <c r="C11" s="531" t="s">
        <v>749</v>
      </c>
      <c r="D11" s="532"/>
      <c r="F11" s="269"/>
    </row>
    <row r="12" spans="1:10" ht="54" customHeight="1" x14ac:dyDescent="0.2">
      <c r="A12" s="274"/>
      <c r="B12" s="273" t="s">
        <v>552</v>
      </c>
      <c r="C12" s="531" t="s">
        <v>750</v>
      </c>
      <c r="D12" s="532"/>
    </row>
    <row r="13" spans="1:10" ht="77.25" customHeight="1" x14ac:dyDescent="0.2">
      <c r="A13" s="276" t="str">
        <f>IF('4.Informatie'!$C$8=0,"","-")</f>
        <v>-</v>
      </c>
      <c r="B13" s="533" t="str">
        <f>VLOOKUP('4.Informatie'!$C$8,'8.Akkoordverklaring'!$I$67:$L$72,4,0)</f>
        <v>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v>
      </c>
      <c r="C13" s="533"/>
      <c r="D13" s="533"/>
      <c r="E13" s="38" t="s">
        <v>617</v>
      </c>
      <c r="F13" s="38" t="s">
        <v>650</v>
      </c>
    </row>
    <row r="14" spans="1:10" x14ac:dyDescent="0.2">
      <c r="B14" s="3"/>
    </row>
    <row r="15" spans="1:10" x14ac:dyDescent="0.2">
      <c r="B15" s="3"/>
    </row>
    <row r="16" spans="1:10" x14ac:dyDescent="0.2">
      <c r="A16" s="26" t="s">
        <v>530</v>
      </c>
      <c r="B16" s="3"/>
    </row>
    <row r="18" spans="1:2" x14ac:dyDescent="0.2">
      <c r="A18" s="26" t="s">
        <v>531</v>
      </c>
      <c r="B18" s="3"/>
    </row>
    <row r="19" spans="1:2" x14ac:dyDescent="0.2">
      <c r="B19" s="3"/>
    </row>
    <row r="20" spans="1:2" x14ac:dyDescent="0.2">
      <c r="B20" s="3"/>
    </row>
    <row r="21" spans="1:2" x14ac:dyDescent="0.2">
      <c r="B21" s="3"/>
    </row>
    <row r="22" spans="1:2" x14ac:dyDescent="0.2">
      <c r="B22" s="3"/>
    </row>
    <row r="23" spans="1:2" x14ac:dyDescent="0.2">
      <c r="B23" s="3"/>
    </row>
    <row r="24" spans="1:2" x14ac:dyDescent="0.2">
      <c r="B24" s="22"/>
    </row>
    <row r="60" spans="9:10" x14ac:dyDescent="0.2">
      <c r="I60" s="278"/>
      <c r="J60" s="278"/>
    </row>
    <row r="61" spans="9:10" x14ac:dyDescent="0.2">
      <c r="I61" s="279"/>
      <c r="J61" s="279"/>
    </row>
    <row r="62" spans="9:10" x14ac:dyDescent="0.2">
      <c r="I62" s="279"/>
      <c r="J62" s="279"/>
    </row>
    <row r="63" spans="9:10" x14ac:dyDescent="0.2">
      <c r="I63" s="279"/>
      <c r="J63" s="279"/>
    </row>
    <row r="64" spans="9:10" ht="15" x14ac:dyDescent="0.25">
      <c r="I64"/>
      <c r="J64"/>
    </row>
    <row r="65" spans="9:12" ht="15" x14ac:dyDescent="0.25">
      <c r="I65"/>
      <c r="J65"/>
    </row>
    <row r="66" spans="9:12" ht="15" x14ac:dyDescent="0.25">
      <c r="I66"/>
      <c r="J66" s="309" t="s">
        <v>619</v>
      </c>
      <c r="K66" s="22" t="s">
        <v>620</v>
      </c>
      <c r="L66" s="22" t="s">
        <v>621</v>
      </c>
    </row>
    <row r="67" spans="9:12" x14ac:dyDescent="0.2">
      <c r="I67" s="3">
        <v>0</v>
      </c>
      <c r="J67" s="279" t="str">
        <f>"Verklaring Iv3 bij begroting "&amp;'4.Informatie'!$C$7&amp;", provincie "&amp;'4.Informatie'!$C$5</f>
        <v>Verklaring Iv3 bij begroting 2024, provincie Limburg</v>
      </c>
      <c r="K67" s="269" t="str">
        <f>"de begroting van het jaar "&amp;'4.Informatie'!$C$7</f>
        <v>de begroting van het jaar 2024</v>
      </c>
      <c r="L67" s="3" t="s">
        <v>618</v>
      </c>
    </row>
    <row r="68" spans="9:12" x14ac:dyDescent="0.2">
      <c r="I68" s="3">
        <v>1</v>
      </c>
      <c r="J68" s="279" t="str">
        <f>"Verklaring Iv3 bij kwartaalrapportage "&amp;'4.Informatie'!$C$7&amp;", provincie "&amp;'4.Informatie'!$C$5</f>
        <v>Verklaring Iv3 bij kwartaalrapportage 2024, provincie Limburg</v>
      </c>
      <c r="K68" s="269" t="str">
        <f>"het eerste kwartaal van het jaar "&amp;'4.Informatie'!$C$7</f>
        <v>het eerste kwartaal van het jaar 2024</v>
      </c>
      <c r="L68" s="280" t="s">
        <v>751</v>
      </c>
    </row>
    <row r="69" spans="9:12" x14ac:dyDescent="0.2">
      <c r="I69" s="3">
        <v>2</v>
      </c>
      <c r="J69" s="279" t="str">
        <f>"Verklaring Iv3 bij kwartaalrapportage "&amp;'4.Informatie'!$C$7&amp;", provincie "&amp;'4.Informatie'!$C$5</f>
        <v>Verklaring Iv3 bij kwartaalrapportage 2024, provincie Limburg</v>
      </c>
      <c r="K69" s="269" t="str">
        <f>"het tweede kwartaal van het jaar "&amp;'4.Informatie'!$C$7</f>
        <v>het tweede kwartaal van het jaar 2024</v>
      </c>
      <c r="L69" s="280" t="s">
        <v>752</v>
      </c>
    </row>
    <row r="70" spans="9:12" x14ac:dyDescent="0.2">
      <c r="I70" s="3">
        <v>3</v>
      </c>
      <c r="J70" s="279" t="str">
        <f>"Verklaring Iv3 bij kwartaalrapportage "&amp;'4.Informatie'!$C$7&amp;", provincie "&amp;'4.Informatie'!$C$5</f>
        <v>Verklaring Iv3 bij kwartaalrapportage 2024, provincie Limburg</v>
      </c>
      <c r="K70" s="269" t="str">
        <f>"het derde kwartaal van het jaar "&amp;'4.Informatie'!$C$7</f>
        <v>het derde kwartaal van het jaar 2024</v>
      </c>
      <c r="L70" s="280" t="s">
        <v>751</v>
      </c>
    </row>
    <row r="71" spans="9:12" x14ac:dyDescent="0.2">
      <c r="I71" s="338">
        <v>4</v>
      </c>
      <c r="J71" s="279" t="str">
        <f>"Verklaring Iv3 bij kwartaalrapportage "&amp;'4.Informatie'!$C$7&amp;", provincie "&amp;'4.Informatie'!$C$5</f>
        <v>Verklaring Iv3 bij kwartaalrapportage 2024, provincie Limburg</v>
      </c>
      <c r="K71" s="269" t="str">
        <f>"het vierde kwartaal van het jaar "&amp;'4.Informatie'!$C$7</f>
        <v>het vierde kwartaal van het jaar 2024</v>
      </c>
      <c r="L71" s="280" t="s">
        <v>753</v>
      </c>
    </row>
    <row r="72" spans="9:12" x14ac:dyDescent="0.2">
      <c r="I72" s="3">
        <v>5</v>
      </c>
      <c r="J72" s="279" t="str">
        <f>"Verklaring Iv3 bij jaarrapportage "&amp;'4.Informatie'!$C$7&amp;", provincie "&amp;'4.Informatie'!$C$5</f>
        <v>Verklaring Iv3 bij jaarrapportage 2024, provincie Limburg</v>
      </c>
      <c r="K72" s="269" t="str">
        <f>"de rekening van het jaar "&amp;'4.Informatie'!$C$7</f>
        <v>de rekening van het jaar 2024</v>
      </c>
      <c r="L72" s="280" t="s">
        <v>754</v>
      </c>
    </row>
    <row r="73" spans="9:12" x14ac:dyDescent="0.2">
      <c r="I73" s="269"/>
      <c r="J73" s="269"/>
    </row>
    <row r="74" spans="9:12" ht="15" x14ac:dyDescent="0.25">
      <c r="I74"/>
      <c r="J74"/>
    </row>
    <row r="75" spans="9:12" ht="15" x14ac:dyDescent="0.25">
      <c r="I75"/>
      <c r="J75"/>
    </row>
    <row r="76" spans="9:12" ht="15" x14ac:dyDescent="0.25">
      <c r="I76"/>
      <c r="J76"/>
    </row>
    <row r="77" spans="9:12" x14ac:dyDescent="0.2">
      <c r="I77" s="280"/>
      <c r="J77" s="280"/>
    </row>
    <row r="78" spans="9:12" x14ac:dyDescent="0.2">
      <c r="I78" s="280"/>
      <c r="J78" s="280"/>
    </row>
  </sheetData>
  <mergeCells count="10">
    <mergeCell ref="A1:D1"/>
    <mergeCell ref="A4:D4"/>
    <mergeCell ref="A7:D7"/>
    <mergeCell ref="B9:D9"/>
    <mergeCell ref="C10:D10"/>
    <mergeCell ref="C11:D11"/>
    <mergeCell ref="C12:D12"/>
    <mergeCell ref="B13:D13"/>
    <mergeCell ref="A2:D2"/>
    <mergeCell ref="A5:D5"/>
  </mergeCells>
  <conditionalFormatting sqref="A7:D7">
    <cfRule type="cellIs" dxfId="0" priority="3" stopIfTrue="1" operator="equal">
      <formula>"Kies Begroting, Kwartaal of Jaar uit keuzelijst"</formula>
    </cfRule>
  </conditionalFormatting>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pageSetUpPr fitToPage="1"/>
  </sheetPr>
  <dimension ref="A1:L222"/>
  <sheetViews>
    <sheetView showGridLines="0" zoomScaleNormal="100" workbookViewId="0">
      <selection activeCell="H164" sqref="H164"/>
    </sheetView>
  </sheetViews>
  <sheetFormatPr defaultRowHeight="12.75" x14ac:dyDescent="0.2"/>
  <cols>
    <col min="1" max="1" width="7.140625" style="275" bestFit="1" customWidth="1"/>
    <col min="2" max="2" width="6.7109375" style="275" bestFit="1" customWidth="1"/>
    <col min="3" max="3" width="62.85546875" style="275" bestFit="1" customWidth="1"/>
    <col min="4" max="5" width="16.42578125" style="275" customWidth="1"/>
    <col min="6" max="6" width="20.85546875" style="275" customWidth="1"/>
    <col min="7" max="11" width="16.42578125" style="275" customWidth="1"/>
    <col min="12" max="16384" width="9.140625" style="275"/>
  </cols>
  <sheetData>
    <row r="1" spans="1:7" ht="15" customHeight="1" x14ac:dyDescent="0.25">
      <c r="A1" s="549" t="s">
        <v>551</v>
      </c>
      <c r="B1" s="550"/>
      <c r="C1" s="550"/>
      <c r="D1" s="550"/>
      <c r="E1" s="550"/>
    </row>
    <row r="2" spans="1:7" ht="7.5" customHeight="1" x14ac:dyDescent="0.25">
      <c r="A2" s="539"/>
      <c r="B2" s="551"/>
      <c r="C2" s="551"/>
      <c r="D2" s="551"/>
      <c r="E2" s="551"/>
    </row>
    <row r="3" spans="1:7" ht="28.5" customHeight="1" x14ac:dyDescent="0.25">
      <c r="A3" s="545" t="s">
        <v>768</v>
      </c>
      <c r="B3" s="546"/>
      <c r="C3" s="546"/>
      <c r="D3" s="546"/>
      <c r="E3" s="546"/>
    </row>
    <row r="4" spans="1:7" ht="7.5" customHeight="1" x14ac:dyDescent="0.25">
      <c r="A4" s="351"/>
      <c r="B4" s="352"/>
      <c r="C4" s="352"/>
      <c r="D4" s="352"/>
      <c r="E4" s="352"/>
    </row>
    <row r="5" spans="1:7" ht="79.5" customHeight="1" x14ac:dyDescent="0.2">
      <c r="A5" s="552" t="s">
        <v>716</v>
      </c>
      <c r="B5" s="429"/>
      <c r="C5" s="429"/>
      <c r="D5" s="429"/>
      <c r="E5" s="429"/>
    </row>
    <row r="6" spans="1:7" ht="7.5" customHeight="1" x14ac:dyDescent="0.25">
      <c r="A6" s="545"/>
      <c r="B6" s="546"/>
      <c r="C6" s="546"/>
      <c r="D6" s="546"/>
      <c r="E6" s="546"/>
    </row>
    <row r="7" spans="1:7" ht="93" customHeight="1" x14ac:dyDescent="0.2">
      <c r="A7" s="543" t="s">
        <v>674</v>
      </c>
      <c r="B7" s="544"/>
      <c r="C7" s="544"/>
      <c r="D7" s="544"/>
      <c r="E7" s="544"/>
    </row>
    <row r="8" spans="1:7" ht="7.5" customHeight="1" x14ac:dyDescent="0.25">
      <c r="A8" s="351"/>
      <c r="B8" s="352"/>
      <c r="C8" s="352"/>
      <c r="D8" s="352"/>
      <c r="E8" s="352"/>
    </row>
    <row r="9" spans="1:7" ht="66.75" customHeight="1" x14ac:dyDescent="0.25">
      <c r="A9" s="545" t="s">
        <v>662</v>
      </c>
      <c r="B9" s="546"/>
      <c r="C9" s="546"/>
      <c r="D9" s="546"/>
      <c r="E9" s="546"/>
    </row>
    <row r="10" spans="1:7" x14ac:dyDescent="0.2">
      <c r="A10" s="270"/>
      <c r="B10" s="270"/>
      <c r="C10" s="270"/>
      <c r="D10" s="270"/>
      <c r="E10" s="270"/>
    </row>
    <row r="11" spans="1:7" x14ac:dyDescent="0.2">
      <c r="A11" s="272"/>
      <c r="B11" s="272"/>
      <c r="C11" s="272"/>
      <c r="D11" s="272"/>
      <c r="E11" s="272"/>
    </row>
    <row r="12" spans="1:7" x14ac:dyDescent="0.2">
      <c r="A12" s="281" t="s">
        <v>553</v>
      </c>
      <c r="B12" s="282"/>
      <c r="C12" s="292"/>
      <c r="D12" s="292"/>
      <c r="E12" s="292"/>
      <c r="F12" s="292"/>
      <c r="G12" s="292"/>
    </row>
    <row r="13" spans="1:7" ht="41.25" customHeight="1" x14ac:dyDescent="0.2">
      <c r="A13" s="349" t="s">
        <v>655</v>
      </c>
      <c r="B13" s="283" t="s">
        <v>554</v>
      </c>
      <c r="C13" s="339" t="s">
        <v>61</v>
      </c>
      <c r="D13" s="340" t="s">
        <v>556</v>
      </c>
      <c r="E13" s="340" t="s">
        <v>555</v>
      </c>
      <c r="F13" s="341" t="s">
        <v>651</v>
      </c>
      <c r="G13" s="292"/>
    </row>
    <row r="14" spans="1:7" x14ac:dyDescent="0.2">
      <c r="A14" s="292"/>
      <c r="B14" s="293">
        <v>1</v>
      </c>
      <c r="C14" s="284" t="s">
        <v>557</v>
      </c>
      <c r="D14" s="285" t="str">
        <f>+D32</f>
        <v>voldoende</v>
      </c>
      <c r="E14" s="324">
        <f>+D31</f>
        <v>2.0905886274815767E-3</v>
      </c>
      <c r="F14" s="285" t="s">
        <v>631</v>
      </c>
      <c r="G14" s="292"/>
    </row>
    <row r="15" spans="1:7" x14ac:dyDescent="0.2">
      <c r="A15" s="292"/>
      <c r="B15" s="293">
        <v>2</v>
      </c>
      <c r="C15" s="296" t="s">
        <v>726</v>
      </c>
      <c r="D15" s="294" t="str">
        <f>+D85</f>
        <v>voldoende</v>
      </c>
      <c r="E15" s="324">
        <f>+F84</f>
        <v>9.5752150877018779E-5</v>
      </c>
      <c r="F15" s="294" t="s">
        <v>631</v>
      </c>
      <c r="G15" s="292"/>
    </row>
    <row r="16" spans="1:7" x14ac:dyDescent="0.2">
      <c r="A16" s="292"/>
      <c r="B16" s="293">
        <v>3</v>
      </c>
      <c r="C16" s="284" t="s">
        <v>558</v>
      </c>
      <c r="D16" s="294" t="str">
        <f>+D156</f>
        <v>voldoende</v>
      </c>
      <c r="E16" s="324">
        <f>+K155</f>
        <v>2.1655957434782543E-6</v>
      </c>
      <c r="F16" s="294" t="s">
        <v>632</v>
      </c>
      <c r="G16" s="292"/>
    </row>
    <row r="17" spans="1:7" x14ac:dyDescent="0.2">
      <c r="A17" s="292"/>
      <c r="B17" s="293">
        <v>4</v>
      </c>
      <c r="C17" s="284" t="s">
        <v>559</v>
      </c>
      <c r="D17" s="294" t="str">
        <f>+D170</f>
        <v>voldoende</v>
      </c>
      <c r="E17" s="324">
        <f>+F169</f>
        <v>2.0959081914191887E-3</v>
      </c>
      <c r="F17" s="294" t="s">
        <v>631</v>
      </c>
      <c r="G17" s="292"/>
    </row>
    <row r="18" spans="1:7" x14ac:dyDescent="0.2">
      <c r="A18" s="292"/>
      <c r="B18" s="293">
        <v>5</v>
      </c>
      <c r="C18" s="284" t="s">
        <v>560</v>
      </c>
      <c r="D18" s="294" t="str">
        <f>+D184</f>
        <v>voldoende</v>
      </c>
      <c r="E18" s="324">
        <f>+F183</f>
        <v>2.659781968806077E-5</v>
      </c>
      <c r="F18" s="294" t="s">
        <v>631</v>
      </c>
      <c r="G18" s="292"/>
    </row>
    <row r="19" spans="1:7" ht="25.5" customHeight="1" x14ac:dyDescent="0.2">
      <c r="A19" s="292"/>
      <c r="B19" s="360">
        <v>6</v>
      </c>
      <c r="C19" s="363" t="s">
        <v>673</v>
      </c>
      <c r="D19" s="361" t="str">
        <f>+D193</f>
        <v>nvt</v>
      </c>
      <c r="E19" s="362" t="str">
        <f>+F191</f>
        <v>-</v>
      </c>
      <c r="F19" s="361" t="s">
        <v>633</v>
      </c>
      <c r="G19" s="292"/>
    </row>
    <row r="20" spans="1:7" x14ac:dyDescent="0.2">
      <c r="A20" s="292"/>
      <c r="B20" s="293">
        <v>7</v>
      </c>
      <c r="C20" s="284" t="s">
        <v>561</v>
      </c>
      <c r="D20" s="294" t="str">
        <f>+D202</f>
        <v>nvt</v>
      </c>
      <c r="E20" s="325" t="str">
        <f>+F200</f>
        <v>-</v>
      </c>
      <c r="F20" s="294" t="s">
        <v>634</v>
      </c>
      <c r="G20" s="292"/>
    </row>
    <row r="21" spans="1:7" x14ac:dyDescent="0.2">
      <c r="A21" s="292"/>
      <c r="B21" s="293">
        <v>8</v>
      </c>
      <c r="C21" s="284" t="s">
        <v>562</v>
      </c>
      <c r="D21" s="294" t="str">
        <f>+D211</f>
        <v>nvt</v>
      </c>
      <c r="E21" s="325" t="str">
        <f>+F209</f>
        <v>-</v>
      </c>
      <c r="F21" s="294" t="s">
        <v>634</v>
      </c>
      <c r="G21" s="292"/>
    </row>
    <row r="22" spans="1:7" x14ac:dyDescent="0.2">
      <c r="A22" s="292"/>
      <c r="B22" s="293">
        <v>9</v>
      </c>
      <c r="C22" s="284" t="s">
        <v>563</v>
      </c>
      <c r="D22" s="294" t="str">
        <f>+D221</f>
        <v>voldoende</v>
      </c>
      <c r="E22" s="325">
        <f>+F219</f>
        <v>0</v>
      </c>
      <c r="F22" s="322" t="s">
        <v>631</v>
      </c>
      <c r="G22" s="292"/>
    </row>
    <row r="23" spans="1:7" x14ac:dyDescent="0.2">
      <c r="A23" s="292"/>
      <c r="B23" s="295"/>
      <c r="C23" s="286" t="s">
        <v>564</v>
      </c>
      <c r="D23" s="547" t="str">
        <f>+IF(OR(D14="onvoldoende",D15="onvoldoende",D16="onvoldoende",D17="onvoldoende",D18="onvoldoende",D19="onvoldoende",D20="onvoldoende",D21="onvoldoende",D22="onvoldoende"),"onvoldoende","voldoende")</f>
        <v>voldoende</v>
      </c>
      <c r="E23" s="547"/>
      <c r="F23" s="321"/>
      <c r="G23" s="292"/>
    </row>
    <row r="24" spans="1:7" ht="40.5" customHeight="1" x14ac:dyDescent="0.2">
      <c r="A24" s="292"/>
      <c r="B24" s="359" t="str">
        <f>IF(AND('4.Informatie'!C8=0,SUM('5.Verdelingsmatrix lasten'!AL158+'6.Verdelingsmatrix baten'!AN158)=0),"De balansmutaties ontbreken in deze aanlevering. Deze zijn verplicht bij de begrotingsrapportage sinds de invoering van het nieuwe model (artikel 71 lid c van het BBV)","")</f>
        <v/>
      </c>
      <c r="C24" s="292"/>
      <c r="D24" s="292"/>
      <c r="E24" s="292"/>
      <c r="F24" s="292"/>
      <c r="G24" s="292"/>
    </row>
    <row r="25" spans="1:7" x14ac:dyDescent="0.2">
      <c r="A25" s="280"/>
    </row>
    <row r="26" spans="1:7" x14ac:dyDescent="0.2">
      <c r="A26" s="287" t="s">
        <v>565</v>
      </c>
      <c r="B26" s="292"/>
      <c r="C26" s="292" t="s">
        <v>557</v>
      </c>
      <c r="D26" s="292"/>
      <c r="E26" s="292"/>
      <c r="F26" s="292"/>
    </row>
    <row r="27" spans="1:7" x14ac:dyDescent="0.2">
      <c r="A27" s="292"/>
      <c r="B27" s="284" t="s">
        <v>566</v>
      </c>
      <c r="C27" s="284" t="s">
        <v>567</v>
      </c>
      <c r="D27" s="553">
        <f>IF('4.Informatie'!C8=0,"-",SUM('5.Verdelingsmatrix lasten'!$C$160:$AE$160))</f>
        <v>563956</v>
      </c>
      <c r="E27" s="553"/>
      <c r="F27" s="292"/>
    </row>
    <row r="28" spans="1:7" x14ac:dyDescent="0.2">
      <c r="A28" s="292"/>
      <c r="B28" s="284" t="s">
        <v>568</v>
      </c>
      <c r="C28" s="284" t="s">
        <v>569</v>
      </c>
      <c r="D28" s="553">
        <f>IF('4.Informatie'!C8=0,"-",SUM('6.Verdelingsmatrix baten'!$C$160:$AG$160)-'9.Eindoordeel'!$D$27)</f>
        <v>7466</v>
      </c>
      <c r="E28" s="553"/>
      <c r="F28" s="292"/>
    </row>
    <row r="29" spans="1:7" x14ac:dyDescent="0.2">
      <c r="A29" s="292"/>
      <c r="B29" s="284" t="s">
        <v>570</v>
      </c>
      <c r="C29" s="284" t="s">
        <v>571</v>
      </c>
      <c r="D29" s="553">
        <f>IF('4.Informatie'!C8=0,"-",'5.Verdelingsmatrix lasten'!$AF$160-'6.Verdelingsmatrix baten'!$AH$160)</f>
        <v>6287</v>
      </c>
      <c r="E29" s="553"/>
      <c r="F29" s="292"/>
    </row>
    <row r="30" spans="1:7" x14ac:dyDescent="0.2">
      <c r="A30" s="292"/>
      <c r="B30" s="284" t="s">
        <v>616</v>
      </c>
      <c r="C30" s="284" t="s">
        <v>572</v>
      </c>
      <c r="D30" s="553">
        <f>IF('4.Informatie'!C8=0,"-",ABS(D28-D29))</f>
        <v>1179</v>
      </c>
      <c r="E30" s="553"/>
      <c r="F30" s="292"/>
    </row>
    <row r="31" spans="1:7" x14ac:dyDescent="0.2">
      <c r="A31" s="292"/>
      <c r="B31" s="284" t="s">
        <v>573</v>
      </c>
      <c r="C31" s="284" t="s">
        <v>574</v>
      </c>
      <c r="D31" s="548">
        <f>IF('4.Informatie'!C8=0,"-",IF(ISERROR(D30/D27),1,D30/D27))</f>
        <v>2.0905886274815767E-3</v>
      </c>
      <c r="E31" s="548"/>
      <c r="F31" s="292"/>
    </row>
    <row r="32" spans="1:7" x14ac:dyDescent="0.2">
      <c r="A32" s="292"/>
      <c r="B32" s="296"/>
      <c r="C32" s="288" t="s">
        <v>575</v>
      </c>
      <c r="D32" s="542" t="str">
        <f>IF('4.Informatie'!C8&lt;&gt;0,IF(D31&lt;=0.01,"voldoende","onvoldoende"),"nvt")</f>
        <v>voldoende</v>
      </c>
      <c r="E32" s="542"/>
      <c r="F32" s="292"/>
    </row>
    <row r="33" spans="1:7" x14ac:dyDescent="0.2">
      <c r="A33" s="292"/>
      <c r="B33" s="292"/>
      <c r="C33" s="292"/>
      <c r="D33" s="292"/>
      <c r="E33" s="292"/>
      <c r="F33" s="292"/>
    </row>
    <row r="35" spans="1:7" x14ac:dyDescent="0.2">
      <c r="A35" s="292" t="s">
        <v>576</v>
      </c>
      <c r="B35" s="292"/>
      <c r="C35" s="292" t="s">
        <v>577</v>
      </c>
      <c r="D35" s="292"/>
      <c r="E35" s="292"/>
      <c r="F35" s="292"/>
      <c r="G35" s="292"/>
    </row>
    <row r="36" spans="1:7" x14ac:dyDescent="0.2">
      <c r="A36" s="292"/>
      <c r="B36" s="296"/>
      <c r="C36" s="293" t="s">
        <v>578</v>
      </c>
      <c r="D36" s="288" t="s">
        <v>724</v>
      </c>
      <c r="E36" s="288" t="s">
        <v>725</v>
      </c>
      <c r="F36" s="288"/>
      <c r="G36" s="292"/>
    </row>
    <row r="37" spans="1:7" x14ac:dyDescent="0.2">
      <c r="A37" s="292"/>
      <c r="B37" s="296"/>
      <c r="C37" s="293"/>
      <c r="D37" s="288" t="s">
        <v>566</v>
      </c>
      <c r="E37" s="288" t="s">
        <v>568</v>
      </c>
      <c r="F37" s="288" t="s">
        <v>579</v>
      </c>
      <c r="G37" s="292"/>
    </row>
    <row r="38" spans="1:7" x14ac:dyDescent="0.2">
      <c r="A38" s="292"/>
      <c r="B38" s="297"/>
      <c r="C38" s="295" t="s">
        <v>323</v>
      </c>
      <c r="D38" s="326">
        <f>VLOOKUP(C38,'5.Verdelingsmatrix lasten'!$A:$AL,38,FALSE)-VLOOKUP(C38,'5.Verdelingsmatrix lasten'!$A:$AL,MATCH("6.1",'5.Verdelingsmatrix lasten'!$A$1:$AL$1,0),FALSE)-VLOOKUP(C38,'5.Verdelingsmatrix lasten'!$A:$AL,MATCH("7.2",'5.Verdelingsmatrix lasten'!$A$1:$AL$1,0),FALSE)-VLOOKUP(C38,'5.Verdelingsmatrix lasten'!$A:$AL,MATCH("7.5",'5.Verdelingsmatrix lasten'!$A$1:$AL$1,0),FALSE)</f>
        <v>0</v>
      </c>
      <c r="E38" s="326">
        <f>VLOOKUP(C38,'6.Verdelingsmatrix baten'!$A:$AN,40,FALSE)-VLOOKUP(C38,'6.Verdelingsmatrix baten'!$A:$AN,MATCH("6.1",'6.Verdelingsmatrix baten'!$A$1:$AN$1,0),FALSE)-VLOOKUP(C38,'6.Verdelingsmatrix baten'!$A:$AN,MATCH("7.2",'6.Verdelingsmatrix baten'!$A$1:$AN$1,0),FALSE)-VLOOKUP(C38,'6.Verdelingsmatrix baten'!$A:$AN,MATCH("7.5",'6.Verdelingsmatrix baten'!$A$1:$AN$1,0),FALSE)</f>
        <v>54</v>
      </c>
      <c r="F38" s="326">
        <f>+ABS(D38)+ABS(E38)</f>
        <v>54</v>
      </c>
      <c r="G38" s="292"/>
    </row>
    <row r="39" spans="1:7" x14ac:dyDescent="0.2">
      <c r="A39" s="292"/>
      <c r="B39" s="296"/>
      <c r="C39" s="293" t="s">
        <v>325</v>
      </c>
      <c r="D39" s="327">
        <f>VLOOKUP(C39,'5.Verdelingsmatrix lasten'!$A:$AL,38,FALSE)-VLOOKUP(C39,'5.Verdelingsmatrix lasten'!$A:$AL,MATCH("6.1",'5.Verdelingsmatrix lasten'!$A$1:$AL$1,0),FALSE)-VLOOKUP(C39,'5.Verdelingsmatrix lasten'!$A:$AL,MATCH("7.2",'5.Verdelingsmatrix lasten'!$A$1:$AL$1,0),FALSE)-VLOOKUP(C39,'5.Verdelingsmatrix lasten'!$A:$AL,MATCH("7.5",'5.Verdelingsmatrix lasten'!$A$1:$AL$1,0),FALSE)</f>
        <v>0</v>
      </c>
      <c r="E39" s="327">
        <f>VLOOKUP(C39,'6.Verdelingsmatrix baten'!$A:$AN,40,FALSE)-VLOOKUP(C39,'6.Verdelingsmatrix baten'!$A:$AN,MATCH("6.1",'6.Verdelingsmatrix baten'!$A$1:$AN$1,0),FALSE)-VLOOKUP(C39,'6.Verdelingsmatrix baten'!$A:$AN,MATCH("7.2",'6.Verdelingsmatrix baten'!$A$1:$AN$1,0),FALSE)-VLOOKUP(C39,'6.Verdelingsmatrix baten'!$A:$AN,MATCH("7.5",'6.Verdelingsmatrix baten'!$A$1:$AN$1,0),FALSE)</f>
        <v>0</v>
      </c>
      <c r="F39" s="327">
        <f t="shared" ref="F39:F81" si="0">+ABS(D39)+ABS(E39)</f>
        <v>0</v>
      </c>
      <c r="G39" s="292"/>
    </row>
    <row r="40" spans="1:7" x14ac:dyDescent="0.2">
      <c r="A40" s="292"/>
      <c r="B40" s="296"/>
      <c r="C40" s="293" t="s">
        <v>327</v>
      </c>
      <c r="D40" s="327">
        <f>VLOOKUP(C40,'5.Verdelingsmatrix lasten'!$A:$AL,38,FALSE)-VLOOKUP(C40,'5.Verdelingsmatrix lasten'!$A:$AL,MATCH("6.1",'5.Verdelingsmatrix lasten'!$A$1:$AL$1,0),FALSE)-VLOOKUP(C40,'5.Verdelingsmatrix lasten'!$A:$AL,MATCH("7.2",'5.Verdelingsmatrix lasten'!$A$1:$AL$1,0),FALSE)-VLOOKUP(C40,'5.Verdelingsmatrix lasten'!$A:$AL,MATCH("7.5",'5.Verdelingsmatrix lasten'!$A$1:$AL$1,0),FALSE)</f>
        <v>0</v>
      </c>
      <c r="E40" s="327">
        <f>VLOOKUP(C40,'6.Verdelingsmatrix baten'!$A:$AN,40,FALSE)-VLOOKUP(C40,'6.Verdelingsmatrix baten'!$A:$AN,MATCH("6.1",'6.Verdelingsmatrix baten'!$A$1:$AN$1,0),FALSE)-VLOOKUP(C40,'6.Verdelingsmatrix baten'!$A:$AN,MATCH("7.2",'6.Verdelingsmatrix baten'!$A$1:$AN$1,0),FALSE)-VLOOKUP(C40,'6.Verdelingsmatrix baten'!$A:$AN,MATCH("7.5",'6.Verdelingsmatrix baten'!$A$1:$AN$1,0),FALSE)</f>
        <v>0</v>
      </c>
      <c r="F40" s="327">
        <f t="shared" si="0"/>
        <v>0</v>
      </c>
      <c r="G40" s="292"/>
    </row>
    <row r="41" spans="1:7" x14ac:dyDescent="0.2">
      <c r="A41" s="292"/>
      <c r="B41" s="296"/>
      <c r="C41" s="293" t="s">
        <v>329</v>
      </c>
      <c r="D41" s="327">
        <f>VLOOKUP(C41,'5.Verdelingsmatrix lasten'!$A:$AL,38,FALSE)-VLOOKUP(C41,'5.Verdelingsmatrix lasten'!$A:$AL,MATCH("6.1",'5.Verdelingsmatrix lasten'!$A$1:$AL$1,0),FALSE)-VLOOKUP(C41,'5.Verdelingsmatrix lasten'!$A:$AL,MATCH("7.2",'5.Verdelingsmatrix lasten'!$A$1:$AL$1,0),FALSE)-VLOOKUP(C41,'5.Verdelingsmatrix lasten'!$A:$AL,MATCH("7.5",'5.Verdelingsmatrix lasten'!$A$1:$AL$1,0),FALSE)</f>
        <v>0</v>
      </c>
      <c r="E41" s="327">
        <f>VLOOKUP(C41,'6.Verdelingsmatrix baten'!$A:$AN,40,FALSE)-VLOOKUP(C41,'6.Verdelingsmatrix baten'!$A:$AN,MATCH("6.1",'6.Verdelingsmatrix baten'!$A$1:$AN$1,0),FALSE)-VLOOKUP(C41,'6.Verdelingsmatrix baten'!$A:$AN,MATCH("7.2",'6.Verdelingsmatrix baten'!$A$1:$AN$1,0),FALSE)-VLOOKUP(C41,'6.Verdelingsmatrix baten'!$A:$AN,MATCH("7.5",'6.Verdelingsmatrix baten'!$A$1:$AN$1,0),FALSE)</f>
        <v>0</v>
      </c>
      <c r="F41" s="327">
        <f t="shared" si="0"/>
        <v>0</v>
      </c>
      <c r="G41" s="292"/>
    </row>
    <row r="42" spans="1:7" x14ac:dyDescent="0.2">
      <c r="A42" s="292"/>
      <c r="B42" s="296"/>
      <c r="C42" s="293" t="s">
        <v>331</v>
      </c>
      <c r="D42" s="327">
        <f>VLOOKUP(C42,'5.Verdelingsmatrix lasten'!$A:$AL,38,FALSE)-VLOOKUP(C42,'5.Verdelingsmatrix lasten'!$A:$AL,MATCH("6.1",'5.Verdelingsmatrix lasten'!$A$1:$AL$1,0),FALSE)-VLOOKUP(C42,'5.Verdelingsmatrix lasten'!$A:$AL,MATCH("7.2",'5.Verdelingsmatrix lasten'!$A$1:$AL$1,0),FALSE)-VLOOKUP(C42,'5.Verdelingsmatrix lasten'!$A:$AL,MATCH("7.5",'5.Verdelingsmatrix lasten'!$A$1:$AL$1,0),FALSE)</f>
        <v>0</v>
      </c>
      <c r="E42" s="327">
        <f>VLOOKUP(C42,'6.Verdelingsmatrix baten'!$A:$AN,40,FALSE)-VLOOKUP(C42,'6.Verdelingsmatrix baten'!$A:$AN,MATCH("6.1",'6.Verdelingsmatrix baten'!$A$1:$AN$1,0),FALSE)-VLOOKUP(C42,'6.Verdelingsmatrix baten'!$A:$AN,MATCH("7.2",'6.Verdelingsmatrix baten'!$A$1:$AN$1,0),FALSE)-VLOOKUP(C42,'6.Verdelingsmatrix baten'!$A:$AN,MATCH("7.5",'6.Verdelingsmatrix baten'!$A$1:$AN$1,0),FALSE)</f>
        <v>0</v>
      </c>
      <c r="F42" s="327">
        <f t="shared" si="0"/>
        <v>0</v>
      </c>
      <c r="G42" s="292"/>
    </row>
    <row r="43" spans="1:7" x14ac:dyDescent="0.2">
      <c r="A43" s="292"/>
      <c r="B43" s="296"/>
      <c r="C43" s="293" t="s">
        <v>333</v>
      </c>
      <c r="D43" s="327">
        <f>VLOOKUP(C43,'5.Verdelingsmatrix lasten'!$A:$AL,38,FALSE)-VLOOKUP(C43,'5.Verdelingsmatrix lasten'!$A:$AL,MATCH("6.1",'5.Verdelingsmatrix lasten'!$A$1:$AL$1,0),FALSE)-VLOOKUP(C43,'5.Verdelingsmatrix lasten'!$A:$AL,MATCH("7.2",'5.Verdelingsmatrix lasten'!$A$1:$AL$1,0),FALSE)-VLOOKUP(C43,'5.Verdelingsmatrix lasten'!$A:$AL,MATCH("7.5",'5.Verdelingsmatrix lasten'!$A$1:$AL$1,0),FALSE)</f>
        <v>0</v>
      </c>
      <c r="E43" s="327">
        <f>VLOOKUP(C43,'6.Verdelingsmatrix baten'!$A:$AN,40,FALSE)-VLOOKUP(C43,'6.Verdelingsmatrix baten'!$A:$AN,MATCH("6.1",'6.Verdelingsmatrix baten'!$A$1:$AN$1,0),FALSE)-VLOOKUP(C43,'6.Verdelingsmatrix baten'!$A:$AN,MATCH("7.2",'6.Verdelingsmatrix baten'!$A$1:$AN$1,0),FALSE)-VLOOKUP(C43,'6.Verdelingsmatrix baten'!$A:$AN,MATCH("7.5",'6.Verdelingsmatrix baten'!$A$1:$AN$1,0),FALSE)</f>
        <v>0</v>
      </c>
      <c r="F43" s="327">
        <f t="shared" si="0"/>
        <v>0</v>
      </c>
      <c r="G43" s="292"/>
    </row>
    <row r="44" spans="1:7" x14ac:dyDescent="0.2">
      <c r="A44" s="292"/>
      <c r="B44" s="296"/>
      <c r="C44" s="293" t="s">
        <v>335</v>
      </c>
      <c r="D44" s="327">
        <f>VLOOKUP(C44,'5.Verdelingsmatrix lasten'!$A:$AL,38,FALSE)-VLOOKUP(C44,'5.Verdelingsmatrix lasten'!$A:$AL,MATCH("6.1",'5.Verdelingsmatrix lasten'!$A$1:$AL$1,0),FALSE)-VLOOKUP(C44,'5.Verdelingsmatrix lasten'!$A:$AL,MATCH("7.2",'5.Verdelingsmatrix lasten'!$A$1:$AL$1,0),FALSE)-VLOOKUP(C44,'5.Verdelingsmatrix lasten'!$A:$AL,MATCH("7.5",'5.Verdelingsmatrix lasten'!$A$1:$AL$1,0),FALSE)</f>
        <v>0</v>
      </c>
      <c r="E44" s="327">
        <f>VLOOKUP(C44,'6.Verdelingsmatrix baten'!$A:$AN,40,FALSE)-VLOOKUP(C44,'6.Verdelingsmatrix baten'!$A:$AN,MATCH("6.1",'6.Verdelingsmatrix baten'!$A$1:$AN$1,0),FALSE)-VLOOKUP(C44,'6.Verdelingsmatrix baten'!$A:$AN,MATCH("7.2",'6.Verdelingsmatrix baten'!$A$1:$AN$1,0),FALSE)-VLOOKUP(C44,'6.Verdelingsmatrix baten'!$A:$AN,MATCH("7.5",'6.Verdelingsmatrix baten'!$A$1:$AN$1,0),FALSE)</f>
        <v>0</v>
      </c>
      <c r="F44" s="327">
        <f t="shared" si="0"/>
        <v>0</v>
      </c>
      <c r="G44" s="292"/>
    </row>
    <row r="45" spans="1:7" x14ac:dyDescent="0.2">
      <c r="A45" s="292"/>
      <c r="B45" s="296"/>
      <c r="C45" s="293" t="s">
        <v>337</v>
      </c>
      <c r="D45" s="327">
        <f>VLOOKUP(C45,'5.Verdelingsmatrix lasten'!$A:$AL,38,FALSE)-VLOOKUP(C45,'5.Verdelingsmatrix lasten'!$A:$AL,MATCH("6.1",'5.Verdelingsmatrix lasten'!$A$1:$AL$1,0),FALSE)-VLOOKUP(C45,'5.Verdelingsmatrix lasten'!$A:$AL,MATCH("7.2",'5.Verdelingsmatrix lasten'!$A$1:$AL$1,0),FALSE)-VLOOKUP(C45,'5.Verdelingsmatrix lasten'!$A:$AL,MATCH("7.5",'5.Verdelingsmatrix lasten'!$A$1:$AL$1,0),FALSE)</f>
        <v>0</v>
      </c>
      <c r="E45" s="327">
        <f>VLOOKUP(C45,'6.Verdelingsmatrix baten'!$A:$AN,40,FALSE)-VLOOKUP(C45,'6.Verdelingsmatrix baten'!$A:$AN,MATCH("6.1",'6.Verdelingsmatrix baten'!$A$1:$AN$1,0),FALSE)-VLOOKUP(C45,'6.Verdelingsmatrix baten'!$A:$AN,MATCH("7.2",'6.Verdelingsmatrix baten'!$A$1:$AN$1,0),FALSE)-VLOOKUP(C45,'6.Verdelingsmatrix baten'!$A:$AN,MATCH("7.5",'6.Verdelingsmatrix baten'!$A$1:$AN$1,0),FALSE)</f>
        <v>0</v>
      </c>
      <c r="F45" s="327">
        <f t="shared" si="0"/>
        <v>0</v>
      </c>
      <c r="G45" s="292"/>
    </row>
    <row r="46" spans="1:7" x14ac:dyDescent="0.2">
      <c r="A46" s="292"/>
      <c r="B46" s="296"/>
      <c r="C46" s="293" t="s">
        <v>339</v>
      </c>
      <c r="D46" s="327">
        <f>VLOOKUP(C46,'5.Verdelingsmatrix lasten'!$A:$AL,38,FALSE)-VLOOKUP(C46,'5.Verdelingsmatrix lasten'!$A:$AL,MATCH("6.1",'5.Verdelingsmatrix lasten'!$A$1:$AL$1,0),FALSE)-VLOOKUP(C46,'5.Verdelingsmatrix lasten'!$A:$AL,MATCH("7.2",'5.Verdelingsmatrix lasten'!$A$1:$AL$1,0),FALSE)-VLOOKUP(C46,'5.Verdelingsmatrix lasten'!$A:$AL,MATCH("7.5",'5.Verdelingsmatrix lasten'!$A$1:$AL$1,0),FALSE)</f>
        <v>0</v>
      </c>
      <c r="E46" s="327">
        <f>VLOOKUP(C46,'6.Verdelingsmatrix baten'!$A:$AN,40,FALSE)-VLOOKUP(C46,'6.Verdelingsmatrix baten'!$A:$AN,MATCH("6.1",'6.Verdelingsmatrix baten'!$A$1:$AN$1,0),FALSE)-VLOOKUP(C46,'6.Verdelingsmatrix baten'!$A:$AN,MATCH("7.2",'6.Verdelingsmatrix baten'!$A$1:$AN$1,0),FALSE)-VLOOKUP(C46,'6.Verdelingsmatrix baten'!$A:$AN,MATCH("7.5",'6.Verdelingsmatrix baten'!$A$1:$AN$1,0),FALSE)</f>
        <v>0</v>
      </c>
      <c r="F46" s="327">
        <f t="shared" si="0"/>
        <v>0</v>
      </c>
      <c r="G46" s="292"/>
    </row>
    <row r="47" spans="1:7" x14ac:dyDescent="0.2">
      <c r="A47" s="292"/>
      <c r="B47" s="296"/>
      <c r="C47" s="293" t="s">
        <v>341</v>
      </c>
      <c r="D47" s="327">
        <f>VLOOKUP(C47,'5.Verdelingsmatrix lasten'!$A:$AL,38,FALSE)-VLOOKUP(C47,'5.Verdelingsmatrix lasten'!$A:$AL,MATCH("6.1",'5.Verdelingsmatrix lasten'!$A$1:$AL$1,0),FALSE)-VLOOKUP(C47,'5.Verdelingsmatrix lasten'!$A:$AL,MATCH("7.2",'5.Verdelingsmatrix lasten'!$A$1:$AL$1,0),FALSE)-VLOOKUP(C47,'5.Verdelingsmatrix lasten'!$A:$AL,MATCH("7.5",'5.Verdelingsmatrix lasten'!$A$1:$AL$1,0),FALSE)</f>
        <v>0</v>
      </c>
      <c r="E47" s="327">
        <f>VLOOKUP(C47,'6.Verdelingsmatrix baten'!$A:$AN,40,FALSE)-VLOOKUP(C47,'6.Verdelingsmatrix baten'!$A:$AN,MATCH("6.1",'6.Verdelingsmatrix baten'!$A$1:$AN$1,0),FALSE)-VLOOKUP(C47,'6.Verdelingsmatrix baten'!$A:$AN,MATCH("7.2",'6.Verdelingsmatrix baten'!$A$1:$AN$1,0),FALSE)-VLOOKUP(C47,'6.Verdelingsmatrix baten'!$A:$AN,MATCH("7.5",'6.Verdelingsmatrix baten'!$A$1:$AN$1,0),FALSE)</f>
        <v>0</v>
      </c>
      <c r="F47" s="327">
        <f t="shared" si="0"/>
        <v>0</v>
      </c>
      <c r="G47" s="292"/>
    </row>
    <row r="48" spans="1:7" x14ac:dyDescent="0.2">
      <c r="A48" s="292"/>
      <c r="B48" s="296"/>
      <c r="C48" s="293" t="s">
        <v>343</v>
      </c>
      <c r="D48" s="327">
        <f>VLOOKUP(C48,'5.Verdelingsmatrix lasten'!$A:$AL,38,FALSE)-VLOOKUP(C48,'5.Verdelingsmatrix lasten'!$A:$AL,MATCH("6.1",'5.Verdelingsmatrix lasten'!$A$1:$AL$1,0),FALSE)-VLOOKUP(C48,'5.Verdelingsmatrix lasten'!$A:$AL,MATCH("7.2",'5.Verdelingsmatrix lasten'!$A$1:$AL$1,0),FALSE)-VLOOKUP(C48,'5.Verdelingsmatrix lasten'!$A:$AL,MATCH("7.5",'5.Verdelingsmatrix lasten'!$A$1:$AL$1,0),FALSE)</f>
        <v>0</v>
      </c>
      <c r="E48" s="327">
        <f>VLOOKUP(C48,'6.Verdelingsmatrix baten'!$A:$AN,40,FALSE)-VLOOKUP(C48,'6.Verdelingsmatrix baten'!$A:$AN,MATCH("6.1",'6.Verdelingsmatrix baten'!$A$1:$AN$1,0),FALSE)-VLOOKUP(C48,'6.Verdelingsmatrix baten'!$A:$AN,MATCH("7.2",'6.Verdelingsmatrix baten'!$A$1:$AN$1,0),FALSE)-VLOOKUP(C48,'6.Verdelingsmatrix baten'!$A:$AN,MATCH("7.5",'6.Verdelingsmatrix baten'!$A$1:$AN$1,0),FALSE)</f>
        <v>0</v>
      </c>
      <c r="F48" s="327">
        <f t="shared" si="0"/>
        <v>0</v>
      </c>
      <c r="G48" s="292"/>
    </row>
    <row r="49" spans="1:7" x14ac:dyDescent="0.2">
      <c r="A49" s="292"/>
      <c r="B49" s="296"/>
      <c r="C49" s="293" t="s">
        <v>355</v>
      </c>
      <c r="D49" s="327">
        <f>VLOOKUP(C49,'5.Verdelingsmatrix lasten'!$A:$AL,38,FALSE)-VLOOKUP(C49,'5.Verdelingsmatrix lasten'!$A:$AL,MATCH("6.1",'5.Verdelingsmatrix lasten'!$A$1:$AL$1,0),FALSE)-VLOOKUP(C49,'5.Verdelingsmatrix lasten'!$A:$AL,MATCH("7.2",'5.Verdelingsmatrix lasten'!$A$1:$AL$1,0),FALSE)-VLOOKUP(C49,'5.Verdelingsmatrix lasten'!$A:$AL,MATCH("7.5",'5.Verdelingsmatrix lasten'!$A$1:$AL$1,0),FALSE)</f>
        <v>0</v>
      </c>
      <c r="E49" s="327">
        <f>VLOOKUP(C49,'6.Verdelingsmatrix baten'!$A:$AN,40,FALSE)-VLOOKUP(C49,'6.Verdelingsmatrix baten'!$A:$AN,MATCH("6.1",'6.Verdelingsmatrix baten'!$A$1:$AN$1,0),FALSE)-VLOOKUP(C49,'6.Verdelingsmatrix baten'!$A:$AN,MATCH("7.2",'6.Verdelingsmatrix baten'!$A$1:$AN$1,0),FALSE)-VLOOKUP(C49,'6.Verdelingsmatrix baten'!$A:$AN,MATCH("7.5",'6.Verdelingsmatrix baten'!$A$1:$AN$1,0),FALSE)</f>
        <v>0</v>
      </c>
      <c r="F49" s="327">
        <f t="shared" si="0"/>
        <v>0</v>
      </c>
      <c r="G49" s="292"/>
    </row>
    <row r="50" spans="1:7" x14ac:dyDescent="0.2">
      <c r="A50" s="292"/>
      <c r="B50" s="296"/>
      <c r="C50" s="293" t="s">
        <v>357</v>
      </c>
      <c r="D50" s="327">
        <f>VLOOKUP(C50,'5.Verdelingsmatrix lasten'!$A:$AL,38,FALSE)-VLOOKUP(C50,'5.Verdelingsmatrix lasten'!$A:$AL,MATCH("6.1",'5.Verdelingsmatrix lasten'!$A$1:$AL$1,0),FALSE)-VLOOKUP(C50,'5.Verdelingsmatrix lasten'!$A:$AL,MATCH("7.2",'5.Verdelingsmatrix lasten'!$A$1:$AL$1,0),FALSE)-VLOOKUP(C50,'5.Verdelingsmatrix lasten'!$A:$AL,MATCH("7.5",'5.Verdelingsmatrix lasten'!$A$1:$AL$1,0),FALSE)</f>
        <v>0</v>
      </c>
      <c r="E50" s="327">
        <f>VLOOKUP(C50,'6.Verdelingsmatrix baten'!$A:$AN,40,FALSE)-VLOOKUP(C50,'6.Verdelingsmatrix baten'!$A:$AN,MATCH("6.1",'6.Verdelingsmatrix baten'!$A$1:$AN$1,0),FALSE)-VLOOKUP(C50,'6.Verdelingsmatrix baten'!$A:$AN,MATCH("7.2",'6.Verdelingsmatrix baten'!$A$1:$AN$1,0),FALSE)-VLOOKUP(C50,'6.Verdelingsmatrix baten'!$A:$AN,MATCH("7.5",'6.Verdelingsmatrix baten'!$A$1:$AN$1,0),FALSE)</f>
        <v>0</v>
      </c>
      <c r="F50" s="327">
        <f t="shared" si="0"/>
        <v>0</v>
      </c>
      <c r="G50" s="292"/>
    </row>
    <row r="51" spans="1:7" x14ac:dyDescent="0.2">
      <c r="A51" s="292"/>
      <c r="B51" s="296"/>
      <c r="C51" s="293" t="s">
        <v>359</v>
      </c>
      <c r="D51" s="327">
        <f>VLOOKUP(C51,'5.Verdelingsmatrix lasten'!$A:$AL,38,FALSE)-VLOOKUP(C51,'5.Verdelingsmatrix lasten'!$A:$AL,MATCH("6.1",'5.Verdelingsmatrix lasten'!$A$1:$AL$1,0),FALSE)-VLOOKUP(C51,'5.Verdelingsmatrix lasten'!$A:$AL,MATCH("7.2",'5.Verdelingsmatrix lasten'!$A$1:$AL$1,0),FALSE)-VLOOKUP(C51,'5.Verdelingsmatrix lasten'!$A:$AL,MATCH("7.5",'5.Verdelingsmatrix lasten'!$A$1:$AL$1,0),FALSE)</f>
        <v>0</v>
      </c>
      <c r="E51" s="327">
        <f>VLOOKUP(C51,'6.Verdelingsmatrix baten'!$A:$AN,40,FALSE)-VLOOKUP(C51,'6.Verdelingsmatrix baten'!$A:$AN,MATCH("6.1",'6.Verdelingsmatrix baten'!$A$1:$AN$1,0),FALSE)-VLOOKUP(C51,'6.Verdelingsmatrix baten'!$A:$AN,MATCH("7.2",'6.Verdelingsmatrix baten'!$A$1:$AN$1,0),FALSE)-VLOOKUP(C51,'6.Verdelingsmatrix baten'!$A:$AN,MATCH("7.5",'6.Verdelingsmatrix baten'!$A$1:$AN$1,0),FALSE)</f>
        <v>0</v>
      </c>
      <c r="F51" s="327">
        <f t="shared" si="0"/>
        <v>0</v>
      </c>
      <c r="G51" s="292"/>
    </row>
    <row r="52" spans="1:7" x14ac:dyDescent="0.2">
      <c r="A52" s="292"/>
      <c r="B52" s="296"/>
      <c r="C52" s="293" t="s">
        <v>361</v>
      </c>
      <c r="D52" s="327">
        <f>VLOOKUP(C52,'5.Verdelingsmatrix lasten'!$A:$AL,38,FALSE)-VLOOKUP(C52,'5.Verdelingsmatrix lasten'!$A:$AL,MATCH("6.1",'5.Verdelingsmatrix lasten'!$A$1:$AL$1,0),FALSE)-VLOOKUP(C52,'5.Verdelingsmatrix lasten'!$A:$AL,MATCH("7.2",'5.Verdelingsmatrix lasten'!$A$1:$AL$1,0),FALSE)-VLOOKUP(C52,'5.Verdelingsmatrix lasten'!$A:$AL,MATCH("7.5",'5.Verdelingsmatrix lasten'!$A$1:$AL$1,0),FALSE)</f>
        <v>0</v>
      </c>
      <c r="E52" s="327">
        <f>VLOOKUP(C52,'6.Verdelingsmatrix baten'!$A:$AN,40,FALSE)-VLOOKUP(C52,'6.Verdelingsmatrix baten'!$A:$AN,MATCH("6.1",'6.Verdelingsmatrix baten'!$A$1:$AN$1,0),FALSE)-VLOOKUP(C52,'6.Verdelingsmatrix baten'!$A:$AN,MATCH("7.2",'6.Verdelingsmatrix baten'!$A$1:$AN$1,0),FALSE)-VLOOKUP(C52,'6.Verdelingsmatrix baten'!$A:$AN,MATCH("7.5",'6.Verdelingsmatrix baten'!$A$1:$AN$1,0),FALSE)</f>
        <v>0</v>
      </c>
      <c r="F52" s="327">
        <f t="shared" si="0"/>
        <v>0</v>
      </c>
      <c r="G52" s="292"/>
    </row>
    <row r="53" spans="1:7" x14ac:dyDescent="0.2">
      <c r="A53" s="292"/>
      <c r="B53" s="296"/>
      <c r="C53" s="293" t="s">
        <v>363</v>
      </c>
      <c r="D53" s="327">
        <f>VLOOKUP(C53,'5.Verdelingsmatrix lasten'!$A:$AL,38,FALSE)-VLOOKUP(C53,'5.Verdelingsmatrix lasten'!$A:$AL,MATCH("6.1",'5.Verdelingsmatrix lasten'!$A$1:$AL$1,0),FALSE)-VLOOKUP(C53,'5.Verdelingsmatrix lasten'!$A:$AL,MATCH("7.2",'5.Verdelingsmatrix lasten'!$A$1:$AL$1,0),FALSE)-VLOOKUP(C53,'5.Verdelingsmatrix lasten'!$A:$AL,MATCH("7.5",'5.Verdelingsmatrix lasten'!$A$1:$AL$1,0),FALSE)</f>
        <v>0</v>
      </c>
      <c r="E53" s="327">
        <f>VLOOKUP(C53,'6.Verdelingsmatrix baten'!$A:$AN,40,FALSE)-VLOOKUP(C53,'6.Verdelingsmatrix baten'!$A:$AN,MATCH("6.1",'6.Verdelingsmatrix baten'!$A$1:$AN$1,0),FALSE)-VLOOKUP(C53,'6.Verdelingsmatrix baten'!$A:$AN,MATCH("7.2",'6.Verdelingsmatrix baten'!$A$1:$AN$1,0),FALSE)-VLOOKUP(C53,'6.Verdelingsmatrix baten'!$A:$AN,MATCH("7.5",'6.Verdelingsmatrix baten'!$A$1:$AN$1,0),FALSE)</f>
        <v>0</v>
      </c>
      <c r="F53" s="327">
        <f t="shared" si="0"/>
        <v>0</v>
      </c>
      <c r="G53" s="292"/>
    </row>
    <row r="54" spans="1:7" x14ac:dyDescent="0.2">
      <c r="A54" s="292"/>
      <c r="B54" s="296"/>
      <c r="C54" s="293" t="s">
        <v>365</v>
      </c>
      <c r="D54" s="327">
        <f>VLOOKUP(C54,'5.Verdelingsmatrix lasten'!$A:$AL,38,FALSE)-VLOOKUP(C54,'5.Verdelingsmatrix lasten'!$A:$AL,MATCH("6.1",'5.Verdelingsmatrix lasten'!$A$1:$AL$1,0),FALSE)-VLOOKUP(C54,'5.Verdelingsmatrix lasten'!$A:$AL,MATCH("7.2",'5.Verdelingsmatrix lasten'!$A$1:$AL$1,0),FALSE)-VLOOKUP(C54,'5.Verdelingsmatrix lasten'!$A:$AL,MATCH("7.5",'5.Verdelingsmatrix lasten'!$A$1:$AL$1,0),FALSE)</f>
        <v>0</v>
      </c>
      <c r="E54" s="327">
        <f>VLOOKUP(C54,'6.Verdelingsmatrix baten'!$A:$AN,40,FALSE)-VLOOKUP(C54,'6.Verdelingsmatrix baten'!$A:$AN,MATCH("6.1",'6.Verdelingsmatrix baten'!$A$1:$AN$1,0),FALSE)-VLOOKUP(C54,'6.Verdelingsmatrix baten'!$A:$AN,MATCH("7.2",'6.Verdelingsmatrix baten'!$A$1:$AN$1,0),FALSE)-VLOOKUP(C54,'6.Verdelingsmatrix baten'!$A:$AN,MATCH("7.5",'6.Verdelingsmatrix baten'!$A$1:$AN$1,0),FALSE)</f>
        <v>0</v>
      </c>
      <c r="F54" s="327">
        <f t="shared" si="0"/>
        <v>0</v>
      </c>
      <c r="G54" s="292"/>
    </row>
    <row r="55" spans="1:7" x14ac:dyDescent="0.2">
      <c r="A55" s="292"/>
      <c r="B55" s="296"/>
      <c r="C55" s="293" t="s">
        <v>367</v>
      </c>
      <c r="D55" s="327">
        <f>VLOOKUP(C55,'5.Verdelingsmatrix lasten'!$A:$AL,38,FALSE)-VLOOKUP(C55,'5.Verdelingsmatrix lasten'!$A:$AL,MATCH("6.1",'5.Verdelingsmatrix lasten'!$A$1:$AL$1,0),FALSE)-VLOOKUP(C55,'5.Verdelingsmatrix lasten'!$A:$AL,MATCH("7.2",'5.Verdelingsmatrix lasten'!$A$1:$AL$1,0),FALSE)-VLOOKUP(C55,'5.Verdelingsmatrix lasten'!$A:$AL,MATCH("7.5",'5.Verdelingsmatrix lasten'!$A$1:$AL$1,0),FALSE)</f>
        <v>0</v>
      </c>
      <c r="E55" s="327">
        <f>VLOOKUP(C55,'6.Verdelingsmatrix baten'!$A:$AN,40,FALSE)-VLOOKUP(C55,'6.Verdelingsmatrix baten'!$A:$AN,MATCH("6.1",'6.Verdelingsmatrix baten'!$A$1:$AN$1,0),FALSE)-VLOOKUP(C55,'6.Verdelingsmatrix baten'!$A:$AN,MATCH("7.2",'6.Verdelingsmatrix baten'!$A$1:$AN$1,0),FALSE)-VLOOKUP(C55,'6.Verdelingsmatrix baten'!$A:$AN,MATCH("7.5",'6.Verdelingsmatrix baten'!$A$1:$AN$1,0),FALSE)</f>
        <v>0</v>
      </c>
      <c r="F55" s="327">
        <f t="shared" si="0"/>
        <v>0</v>
      </c>
      <c r="G55" s="292"/>
    </row>
    <row r="56" spans="1:7" x14ac:dyDescent="0.2">
      <c r="A56" s="292"/>
      <c r="B56" s="296"/>
      <c r="C56" s="293" t="s">
        <v>369</v>
      </c>
      <c r="D56" s="327">
        <f>VLOOKUP(C56,'5.Verdelingsmatrix lasten'!$A:$AL,38,FALSE)-VLOOKUP(C56,'5.Verdelingsmatrix lasten'!$A:$AL,MATCH("6.1",'5.Verdelingsmatrix lasten'!$A$1:$AL$1,0),FALSE)-VLOOKUP(C56,'5.Verdelingsmatrix lasten'!$A:$AL,MATCH("7.2",'5.Verdelingsmatrix lasten'!$A$1:$AL$1,0),FALSE)-VLOOKUP(C56,'5.Verdelingsmatrix lasten'!$A:$AL,MATCH("7.5",'5.Verdelingsmatrix lasten'!$A$1:$AL$1,0),FALSE)</f>
        <v>0</v>
      </c>
      <c r="E56" s="327">
        <f>VLOOKUP(C56,'6.Verdelingsmatrix baten'!$A:$AN,40,FALSE)-VLOOKUP(C56,'6.Verdelingsmatrix baten'!$A:$AN,MATCH("6.1",'6.Verdelingsmatrix baten'!$A$1:$AN$1,0),FALSE)-VLOOKUP(C56,'6.Verdelingsmatrix baten'!$A:$AN,MATCH("7.2",'6.Verdelingsmatrix baten'!$A$1:$AN$1,0),FALSE)-VLOOKUP(C56,'6.Verdelingsmatrix baten'!$A:$AN,MATCH("7.5",'6.Verdelingsmatrix baten'!$A$1:$AN$1,0),FALSE)</f>
        <v>0</v>
      </c>
      <c r="F56" s="327">
        <f t="shared" si="0"/>
        <v>0</v>
      </c>
      <c r="G56" s="292"/>
    </row>
    <row r="57" spans="1:7" x14ac:dyDescent="0.2">
      <c r="A57" s="292"/>
      <c r="B57" s="296"/>
      <c r="C57" s="293" t="s">
        <v>371</v>
      </c>
      <c r="D57" s="327">
        <f>VLOOKUP(C57,'5.Verdelingsmatrix lasten'!$A:$AL,38,FALSE)-VLOOKUP(C57,'5.Verdelingsmatrix lasten'!$A:$AL,MATCH("6.1",'5.Verdelingsmatrix lasten'!$A$1:$AL$1,0),FALSE)-VLOOKUP(C57,'5.Verdelingsmatrix lasten'!$A:$AL,MATCH("7.2",'5.Verdelingsmatrix lasten'!$A$1:$AL$1,0),FALSE)-VLOOKUP(C57,'5.Verdelingsmatrix lasten'!$A:$AL,MATCH("7.5",'5.Verdelingsmatrix lasten'!$A$1:$AL$1,0),FALSE)</f>
        <v>0</v>
      </c>
      <c r="E57" s="327">
        <f>VLOOKUP(C57,'6.Verdelingsmatrix baten'!$A:$AN,40,FALSE)-VLOOKUP(C57,'6.Verdelingsmatrix baten'!$A:$AN,MATCH("6.1",'6.Verdelingsmatrix baten'!$A$1:$AN$1,0),FALSE)-VLOOKUP(C57,'6.Verdelingsmatrix baten'!$A:$AN,MATCH("7.2",'6.Verdelingsmatrix baten'!$A$1:$AN$1,0),FALSE)-VLOOKUP(C57,'6.Verdelingsmatrix baten'!$A:$AN,MATCH("7.5",'6.Verdelingsmatrix baten'!$A$1:$AN$1,0),FALSE)</f>
        <v>0</v>
      </c>
      <c r="F57" s="327">
        <f t="shared" si="0"/>
        <v>0</v>
      </c>
      <c r="G57" s="292"/>
    </row>
    <row r="58" spans="1:7" x14ac:dyDescent="0.2">
      <c r="A58" s="292"/>
      <c r="B58" s="296"/>
      <c r="C58" s="293" t="s">
        <v>373</v>
      </c>
      <c r="D58" s="327">
        <f>VLOOKUP(C58,'5.Verdelingsmatrix lasten'!$A:$AL,38,FALSE)-VLOOKUP(C58,'5.Verdelingsmatrix lasten'!$A:$AL,MATCH("6.1",'5.Verdelingsmatrix lasten'!$A$1:$AL$1,0),FALSE)-VLOOKUP(C58,'5.Verdelingsmatrix lasten'!$A:$AL,MATCH("7.2",'5.Verdelingsmatrix lasten'!$A$1:$AL$1,0),FALSE)-VLOOKUP(C58,'5.Verdelingsmatrix lasten'!$A:$AL,MATCH("7.5",'5.Verdelingsmatrix lasten'!$A$1:$AL$1,0),FALSE)</f>
        <v>0</v>
      </c>
      <c r="E58" s="327">
        <f>VLOOKUP(C58,'6.Verdelingsmatrix baten'!$A:$AN,40,FALSE)-VLOOKUP(C58,'6.Verdelingsmatrix baten'!$A:$AN,MATCH("6.1",'6.Verdelingsmatrix baten'!$A$1:$AN$1,0),FALSE)-VLOOKUP(C58,'6.Verdelingsmatrix baten'!$A:$AN,MATCH("7.2",'6.Verdelingsmatrix baten'!$A$1:$AN$1,0),FALSE)-VLOOKUP(C58,'6.Verdelingsmatrix baten'!$A:$AN,MATCH("7.5",'6.Verdelingsmatrix baten'!$A$1:$AN$1,0),FALSE)</f>
        <v>0</v>
      </c>
      <c r="F58" s="327">
        <f t="shared" si="0"/>
        <v>0</v>
      </c>
      <c r="G58" s="292"/>
    </row>
    <row r="59" spans="1:7" x14ac:dyDescent="0.2">
      <c r="A59" s="292"/>
      <c r="B59" s="296"/>
      <c r="C59" s="293" t="s">
        <v>375</v>
      </c>
      <c r="D59" s="327">
        <f>VLOOKUP(C59,'5.Verdelingsmatrix lasten'!$A:$AL,38,FALSE)-VLOOKUP(C59,'5.Verdelingsmatrix lasten'!$A:$AL,MATCH("6.1",'5.Verdelingsmatrix lasten'!$A$1:$AL$1,0),FALSE)-VLOOKUP(C59,'5.Verdelingsmatrix lasten'!$A:$AL,MATCH("7.2",'5.Verdelingsmatrix lasten'!$A$1:$AL$1,0),FALSE)-VLOOKUP(C59,'5.Verdelingsmatrix lasten'!$A:$AL,MATCH("7.5",'5.Verdelingsmatrix lasten'!$A$1:$AL$1,0),FALSE)</f>
        <v>0</v>
      </c>
      <c r="E59" s="327">
        <f>VLOOKUP(C59,'6.Verdelingsmatrix baten'!$A:$AN,40,FALSE)-VLOOKUP(C59,'6.Verdelingsmatrix baten'!$A:$AN,MATCH("6.1",'6.Verdelingsmatrix baten'!$A$1:$AN$1,0),FALSE)-VLOOKUP(C59,'6.Verdelingsmatrix baten'!$A:$AN,MATCH("7.2",'6.Verdelingsmatrix baten'!$A$1:$AN$1,0),FALSE)-VLOOKUP(C59,'6.Verdelingsmatrix baten'!$A:$AN,MATCH("7.5",'6.Verdelingsmatrix baten'!$A$1:$AN$1,0),FALSE)</f>
        <v>0</v>
      </c>
      <c r="F59" s="327">
        <f t="shared" si="0"/>
        <v>0</v>
      </c>
      <c r="G59" s="292"/>
    </row>
    <row r="60" spans="1:7" x14ac:dyDescent="0.2">
      <c r="A60" s="292"/>
      <c r="B60" s="296"/>
      <c r="C60" s="293" t="s">
        <v>377</v>
      </c>
      <c r="D60" s="327">
        <f>VLOOKUP(C60,'5.Verdelingsmatrix lasten'!$A:$AL,38,FALSE)-VLOOKUP(C60,'5.Verdelingsmatrix lasten'!$A:$AL,MATCH("6.1",'5.Verdelingsmatrix lasten'!$A$1:$AL$1,0),FALSE)-VLOOKUP(C60,'5.Verdelingsmatrix lasten'!$A:$AL,MATCH("7.2",'5.Verdelingsmatrix lasten'!$A$1:$AL$1,0),FALSE)-VLOOKUP(C60,'5.Verdelingsmatrix lasten'!$A:$AL,MATCH("7.5",'5.Verdelingsmatrix lasten'!$A$1:$AL$1,0),FALSE)</f>
        <v>0</v>
      </c>
      <c r="E60" s="327">
        <f>VLOOKUP(C60,'6.Verdelingsmatrix baten'!$A:$AN,40,FALSE)-VLOOKUP(C60,'6.Verdelingsmatrix baten'!$A:$AN,MATCH("6.1",'6.Verdelingsmatrix baten'!$A$1:$AN$1,0),FALSE)-VLOOKUP(C60,'6.Verdelingsmatrix baten'!$A:$AN,MATCH("7.2",'6.Verdelingsmatrix baten'!$A$1:$AN$1,0),FALSE)-VLOOKUP(C60,'6.Verdelingsmatrix baten'!$A:$AN,MATCH("7.5",'6.Verdelingsmatrix baten'!$A$1:$AN$1,0),FALSE)</f>
        <v>0</v>
      </c>
      <c r="F60" s="327">
        <f t="shared" si="0"/>
        <v>0</v>
      </c>
      <c r="G60" s="292"/>
    </row>
    <row r="61" spans="1:7" x14ac:dyDescent="0.2">
      <c r="A61" s="292"/>
      <c r="B61" s="296"/>
      <c r="C61" s="293" t="s">
        <v>379</v>
      </c>
      <c r="D61" s="327">
        <f>VLOOKUP(C61,'5.Verdelingsmatrix lasten'!$A:$AL,38,FALSE)-VLOOKUP(C61,'5.Verdelingsmatrix lasten'!$A:$AL,MATCH("6.1",'5.Verdelingsmatrix lasten'!$A$1:$AL$1,0),FALSE)-VLOOKUP(C61,'5.Verdelingsmatrix lasten'!$A:$AL,MATCH("7.2",'5.Verdelingsmatrix lasten'!$A$1:$AL$1,0),FALSE)-VLOOKUP(C61,'5.Verdelingsmatrix lasten'!$A:$AL,MATCH("7.5",'5.Verdelingsmatrix lasten'!$A$1:$AL$1,0),FALSE)</f>
        <v>0</v>
      </c>
      <c r="E61" s="327">
        <f>VLOOKUP(C61,'6.Verdelingsmatrix baten'!$A:$AN,40,FALSE)-VLOOKUP(C61,'6.Verdelingsmatrix baten'!$A:$AN,MATCH("6.1",'6.Verdelingsmatrix baten'!$A$1:$AN$1,0),FALSE)-VLOOKUP(C61,'6.Verdelingsmatrix baten'!$A:$AN,MATCH("7.2",'6.Verdelingsmatrix baten'!$A$1:$AN$1,0),FALSE)-VLOOKUP(C61,'6.Verdelingsmatrix baten'!$A:$AN,MATCH("7.5",'6.Verdelingsmatrix baten'!$A$1:$AN$1,0),FALSE)</f>
        <v>0</v>
      </c>
      <c r="F61" s="327">
        <f t="shared" si="0"/>
        <v>0</v>
      </c>
      <c r="G61" s="292"/>
    </row>
    <row r="62" spans="1:7" x14ac:dyDescent="0.2">
      <c r="A62" s="292"/>
      <c r="B62" s="296"/>
      <c r="C62" s="293" t="s">
        <v>381</v>
      </c>
      <c r="D62" s="327">
        <f>VLOOKUP(C62,'5.Verdelingsmatrix lasten'!$A:$AL,38,FALSE)-VLOOKUP(C62,'5.Verdelingsmatrix lasten'!$A:$AL,MATCH("6.1",'5.Verdelingsmatrix lasten'!$A$1:$AL$1,0),FALSE)-VLOOKUP(C62,'5.Verdelingsmatrix lasten'!$A:$AL,MATCH("7.2",'5.Verdelingsmatrix lasten'!$A$1:$AL$1,0),FALSE)-VLOOKUP(C62,'5.Verdelingsmatrix lasten'!$A:$AL,MATCH("7.5",'5.Verdelingsmatrix lasten'!$A$1:$AL$1,0),FALSE)</f>
        <v>0</v>
      </c>
      <c r="E62" s="327">
        <f>VLOOKUP(C62,'6.Verdelingsmatrix baten'!$A:$AN,40,FALSE)-VLOOKUP(C62,'6.Verdelingsmatrix baten'!$A:$AN,MATCH("6.1",'6.Verdelingsmatrix baten'!$A$1:$AN$1,0),FALSE)-VLOOKUP(C62,'6.Verdelingsmatrix baten'!$A:$AN,MATCH("7.2",'6.Verdelingsmatrix baten'!$A$1:$AN$1,0),FALSE)-VLOOKUP(C62,'6.Verdelingsmatrix baten'!$A:$AN,MATCH("7.5",'6.Verdelingsmatrix baten'!$A$1:$AN$1,0),FALSE)</f>
        <v>0</v>
      </c>
      <c r="F62" s="327">
        <f t="shared" si="0"/>
        <v>0</v>
      </c>
      <c r="G62" s="292"/>
    </row>
    <row r="63" spans="1:7" x14ac:dyDescent="0.2">
      <c r="A63" s="292"/>
      <c r="B63" s="296"/>
      <c r="C63" s="293" t="s">
        <v>393</v>
      </c>
      <c r="D63" s="327">
        <f>VLOOKUP(C63,'5.Verdelingsmatrix lasten'!$A:$AL,38,FALSE)-VLOOKUP(C63,'5.Verdelingsmatrix lasten'!$A:$AL,MATCH("6.1",'5.Verdelingsmatrix lasten'!$A$1:$AL$1,0),FALSE)-VLOOKUP(C63,'5.Verdelingsmatrix lasten'!$A:$AL,MATCH("7.2",'5.Verdelingsmatrix lasten'!$A$1:$AL$1,0),FALSE)-VLOOKUP(C63,'5.Verdelingsmatrix lasten'!$A:$AL,MATCH("7.5",'5.Verdelingsmatrix lasten'!$A$1:$AL$1,0),FALSE)</f>
        <v>0</v>
      </c>
      <c r="E63" s="327">
        <f>VLOOKUP(C63,'6.Verdelingsmatrix baten'!$A:$AN,40,FALSE)-VLOOKUP(C63,'6.Verdelingsmatrix baten'!$A:$AN,MATCH("6.1",'6.Verdelingsmatrix baten'!$A$1:$AN$1,0),FALSE)-VLOOKUP(C63,'6.Verdelingsmatrix baten'!$A:$AN,MATCH("7.2",'6.Verdelingsmatrix baten'!$A$1:$AN$1,0),FALSE)-VLOOKUP(C63,'6.Verdelingsmatrix baten'!$A:$AN,MATCH("7.5",'6.Verdelingsmatrix baten'!$A$1:$AN$1,0),FALSE)</f>
        <v>0</v>
      </c>
      <c r="F63" s="327">
        <f t="shared" si="0"/>
        <v>0</v>
      </c>
      <c r="G63" s="292"/>
    </row>
    <row r="64" spans="1:7" x14ac:dyDescent="0.2">
      <c r="A64" s="292"/>
      <c r="B64" s="296"/>
      <c r="C64" s="293" t="s">
        <v>395</v>
      </c>
      <c r="D64" s="327">
        <f>VLOOKUP(C64,'5.Verdelingsmatrix lasten'!$A:$AL,38,FALSE)-VLOOKUP(C64,'5.Verdelingsmatrix lasten'!$A:$AL,MATCH("6.1",'5.Verdelingsmatrix lasten'!$A$1:$AL$1,0),FALSE)-VLOOKUP(C64,'5.Verdelingsmatrix lasten'!$A:$AL,MATCH("7.2",'5.Verdelingsmatrix lasten'!$A$1:$AL$1,0),FALSE)-VLOOKUP(C64,'5.Verdelingsmatrix lasten'!$A:$AL,MATCH("7.5",'5.Verdelingsmatrix lasten'!$A$1:$AL$1,0),FALSE)</f>
        <v>0</v>
      </c>
      <c r="E64" s="327">
        <f>VLOOKUP(C64,'6.Verdelingsmatrix baten'!$A:$AN,40,FALSE)-VLOOKUP(C64,'6.Verdelingsmatrix baten'!$A:$AN,MATCH("6.1",'6.Verdelingsmatrix baten'!$A$1:$AN$1,0),FALSE)-VLOOKUP(C64,'6.Verdelingsmatrix baten'!$A:$AN,MATCH("7.2",'6.Verdelingsmatrix baten'!$A$1:$AN$1,0),FALSE)-VLOOKUP(C64,'6.Verdelingsmatrix baten'!$A:$AN,MATCH("7.5",'6.Verdelingsmatrix baten'!$A$1:$AN$1,0),FALSE)</f>
        <v>0</v>
      </c>
      <c r="F64" s="327">
        <f t="shared" si="0"/>
        <v>0</v>
      </c>
      <c r="G64" s="292"/>
    </row>
    <row r="65" spans="1:7" x14ac:dyDescent="0.2">
      <c r="A65" s="292"/>
      <c r="B65" s="296"/>
      <c r="C65" s="293" t="s">
        <v>397</v>
      </c>
      <c r="D65" s="327">
        <f>VLOOKUP(C65,'5.Verdelingsmatrix lasten'!$A:$AL,38,FALSE)-VLOOKUP(C65,'5.Verdelingsmatrix lasten'!$A:$AL,MATCH("6.1",'5.Verdelingsmatrix lasten'!$A$1:$AL$1,0),FALSE)-VLOOKUP(C65,'5.Verdelingsmatrix lasten'!$A:$AL,MATCH("7.2",'5.Verdelingsmatrix lasten'!$A$1:$AL$1,0),FALSE)-VLOOKUP(C65,'5.Verdelingsmatrix lasten'!$A:$AL,MATCH("7.5",'5.Verdelingsmatrix lasten'!$A$1:$AL$1,0),FALSE)</f>
        <v>0</v>
      </c>
      <c r="E65" s="327">
        <f>VLOOKUP(C65,'6.Verdelingsmatrix baten'!$A:$AN,40,FALSE)-VLOOKUP(C65,'6.Verdelingsmatrix baten'!$A:$AN,MATCH("6.1",'6.Verdelingsmatrix baten'!$A$1:$AN$1,0),FALSE)-VLOOKUP(C65,'6.Verdelingsmatrix baten'!$A:$AN,MATCH("7.2",'6.Verdelingsmatrix baten'!$A$1:$AN$1,0),FALSE)-VLOOKUP(C65,'6.Verdelingsmatrix baten'!$A:$AN,MATCH("7.5",'6.Verdelingsmatrix baten'!$A$1:$AN$1,0),FALSE)</f>
        <v>0</v>
      </c>
      <c r="F65" s="327">
        <f t="shared" si="0"/>
        <v>0</v>
      </c>
      <c r="G65" s="292"/>
    </row>
    <row r="66" spans="1:7" x14ac:dyDescent="0.2">
      <c r="A66" s="292"/>
      <c r="B66" s="296"/>
      <c r="C66" s="293" t="s">
        <v>399</v>
      </c>
      <c r="D66" s="327">
        <f>VLOOKUP(C66,'5.Verdelingsmatrix lasten'!$A:$AL,38,FALSE)-VLOOKUP(C66,'5.Verdelingsmatrix lasten'!$A:$AL,MATCH("6.1",'5.Verdelingsmatrix lasten'!$A$1:$AL$1,0),FALSE)-VLOOKUP(C66,'5.Verdelingsmatrix lasten'!$A:$AL,MATCH("7.2",'5.Verdelingsmatrix lasten'!$A$1:$AL$1,0),FALSE)-VLOOKUP(C66,'5.Verdelingsmatrix lasten'!$A:$AL,MATCH("7.5",'5.Verdelingsmatrix lasten'!$A$1:$AL$1,0),FALSE)</f>
        <v>0</v>
      </c>
      <c r="E66" s="327">
        <f>VLOOKUP(C66,'6.Verdelingsmatrix baten'!$A:$AN,40,FALSE)-VLOOKUP(C66,'6.Verdelingsmatrix baten'!$A:$AN,MATCH("6.1",'6.Verdelingsmatrix baten'!$A$1:$AN$1,0),FALSE)-VLOOKUP(C66,'6.Verdelingsmatrix baten'!$A:$AN,MATCH("7.2",'6.Verdelingsmatrix baten'!$A$1:$AN$1,0),FALSE)-VLOOKUP(C66,'6.Verdelingsmatrix baten'!$A:$AN,MATCH("7.5",'6.Verdelingsmatrix baten'!$A$1:$AN$1,0),FALSE)</f>
        <v>0</v>
      </c>
      <c r="F66" s="327">
        <f t="shared" si="0"/>
        <v>0</v>
      </c>
      <c r="G66" s="292"/>
    </row>
    <row r="67" spans="1:7" x14ac:dyDescent="0.2">
      <c r="A67" s="292"/>
      <c r="B67" s="296"/>
      <c r="C67" s="293" t="s">
        <v>401</v>
      </c>
      <c r="D67" s="327">
        <f>VLOOKUP(C67,'5.Verdelingsmatrix lasten'!$A:$AL,38,FALSE)-VLOOKUP(C67,'5.Verdelingsmatrix lasten'!$A:$AL,MATCH("6.1",'5.Verdelingsmatrix lasten'!$A$1:$AL$1,0),FALSE)-VLOOKUP(C67,'5.Verdelingsmatrix lasten'!$A:$AL,MATCH("7.2",'5.Verdelingsmatrix lasten'!$A$1:$AL$1,0),FALSE)-VLOOKUP(C67,'5.Verdelingsmatrix lasten'!$A:$AL,MATCH("7.5",'5.Verdelingsmatrix lasten'!$A$1:$AL$1,0),FALSE)</f>
        <v>0</v>
      </c>
      <c r="E67" s="327">
        <f>VLOOKUP(C67,'6.Verdelingsmatrix baten'!$A:$AN,40,FALSE)-VLOOKUP(C67,'6.Verdelingsmatrix baten'!$A:$AN,MATCH("6.1",'6.Verdelingsmatrix baten'!$A$1:$AN$1,0),FALSE)-VLOOKUP(C67,'6.Verdelingsmatrix baten'!$A:$AN,MATCH("7.2",'6.Verdelingsmatrix baten'!$A$1:$AN$1,0),FALSE)-VLOOKUP(C67,'6.Verdelingsmatrix baten'!$A:$AN,MATCH("7.5",'6.Verdelingsmatrix baten'!$A$1:$AN$1,0),FALSE)</f>
        <v>0</v>
      </c>
      <c r="F67" s="327">
        <f t="shared" si="0"/>
        <v>0</v>
      </c>
      <c r="G67" s="292"/>
    </row>
    <row r="68" spans="1:7" x14ac:dyDescent="0.2">
      <c r="A68" s="292"/>
      <c r="B68" s="296"/>
      <c r="C68" s="293" t="s">
        <v>403</v>
      </c>
      <c r="D68" s="327">
        <f>VLOOKUP(C68,'5.Verdelingsmatrix lasten'!$A:$AL,38,FALSE)-VLOOKUP(C68,'5.Verdelingsmatrix lasten'!$A:$AL,MATCH("6.1",'5.Verdelingsmatrix lasten'!$A$1:$AL$1,0),FALSE)-VLOOKUP(C68,'5.Verdelingsmatrix lasten'!$A:$AL,MATCH("7.2",'5.Verdelingsmatrix lasten'!$A$1:$AL$1,0),FALSE)-VLOOKUP(C68,'5.Verdelingsmatrix lasten'!$A:$AL,MATCH("7.5",'5.Verdelingsmatrix lasten'!$A$1:$AL$1,0),FALSE)</f>
        <v>0</v>
      </c>
      <c r="E68" s="327">
        <f>VLOOKUP(C68,'6.Verdelingsmatrix baten'!$A:$AN,40,FALSE)-VLOOKUP(C68,'6.Verdelingsmatrix baten'!$A:$AN,MATCH("6.1",'6.Verdelingsmatrix baten'!$A$1:$AN$1,0),FALSE)-VLOOKUP(C68,'6.Verdelingsmatrix baten'!$A:$AN,MATCH("7.2",'6.Verdelingsmatrix baten'!$A$1:$AN$1,0),FALSE)-VLOOKUP(C68,'6.Verdelingsmatrix baten'!$A:$AN,MATCH("7.5",'6.Verdelingsmatrix baten'!$A$1:$AN$1,0),FALSE)</f>
        <v>0</v>
      </c>
      <c r="F68" s="327">
        <f t="shared" si="0"/>
        <v>0</v>
      </c>
      <c r="G68" s="292"/>
    </row>
    <row r="69" spans="1:7" x14ac:dyDescent="0.2">
      <c r="A69" s="292"/>
      <c r="B69" s="296"/>
      <c r="C69" s="293" t="s">
        <v>405</v>
      </c>
      <c r="D69" s="327">
        <f>VLOOKUP(C69,'5.Verdelingsmatrix lasten'!$A:$AL,38,FALSE)-VLOOKUP(C69,'5.Verdelingsmatrix lasten'!$A:$AL,MATCH("6.1",'5.Verdelingsmatrix lasten'!$A$1:$AL$1,0),FALSE)-VLOOKUP(C69,'5.Verdelingsmatrix lasten'!$A:$AL,MATCH("7.2",'5.Verdelingsmatrix lasten'!$A$1:$AL$1,0),FALSE)-VLOOKUP(C69,'5.Verdelingsmatrix lasten'!$A:$AL,MATCH("7.5",'5.Verdelingsmatrix lasten'!$A$1:$AL$1,0),FALSE)</f>
        <v>0</v>
      </c>
      <c r="E69" s="327">
        <f>VLOOKUP(C69,'6.Verdelingsmatrix baten'!$A:$AN,40,FALSE)-VLOOKUP(C69,'6.Verdelingsmatrix baten'!$A:$AN,MATCH("6.1",'6.Verdelingsmatrix baten'!$A$1:$AN$1,0),FALSE)-VLOOKUP(C69,'6.Verdelingsmatrix baten'!$A:$AN,MATCH("7.2",'6.Verdelingsmatrix baten'!$A$1:$AN$1,0),FALSE)-VLOOKUP(C69,'6.Verdelingsmatrix baten'!$A:$AN,MATCH("7.5",'6.Verdelingsmatrix baten'!$A$1:$AN$1,0),FALSE)</f>
        <v>0</v>
      </c>
      <c r="F69" s="327">
        <f t="shared" si="0"/>
        <v>0</v>
      </c>
      <c r="G69" s="292"/>
    </row>
    <row r="70" spans="1:7" x14ac:dyDescent="0.2">
      <c r="A70" s="292"/>
      <c r="B70" s="296"/>
      <c r="C70" s="293" t="s">
        <v>407</v>
      </c>
      <c r="D70" s="327">
        <f>VLOOKUP(C70,'5.Verdelingsmatrix lasten'!$A:$AL,38,FALSE)-VLOOKUP(C70,'5.Verdelingsmatrix lasten'!$A:$AL,MATCH("6.1",'5.Verdelingsmatrix lasten'!$A$1:$AL$1,0),FALSE)-VLOOKUP(C70,'5.Verdelingsmatrix lasten'!$A:$AL,MATCH("7.2",'5.Verdelingsmatrix lasten'!$A$1:$AL$1,0),FALSE)-VLOOKUP(C70,'5.Verdelingsmatrix lasten'!$A:$AL,MATCH("7.5",'5.Verdelingsmatrix lasten'!$A$1:$AL$1,0),FALSE)</f>
        <v>0</v>
      </c>
      <c r="E70" s="327">
        <f>VLOOKUP(C70,'6.Verdelingsmatrix baten'!$A:$AN,40,FALSE)-VLOOKUP(C70,'6.Verdelingsmatrix baten'!$A:$AN,MATCH("6.1",'6.Verdelingsmatrix baten'!$A$1:$AN$1,0),FALSE)-VLOOKUP(C70,'6.Verdelingsmatrix baten'!$A:$AN,MATCH("7.2",'6.Verdelingsmatrix baten'!$A$1:$AN$1,0),FALSE)-VLOOKUP(C70,'6.Verdelingsmatrix baten'!$A:$AN,MATCH("7.5",'6.Verdelingsmatrix baten'!$A$1:$AN$1,0),FALSE)</f>
        <v>0</v>
      </c>
      <c r="F70" s="327">
        <f t="shared" si="0"/>
        <v>0</v>
      </c>
      <c r="G70" s="292"/>
    </row>
    <row r="71" spans="1:7" x14ac:dyDescent="0.2">
      <c r="A71" s="292"/>
      <c r="B71" s="296"/>
      <c r="C71" s="293" t="s">
        <v>409</v>
      </c>
      <c r="D71" s="327">
        <f>VLOOKUP(C71,'5.Verdelingsmatrix lasten'!$A:$AL,38,FALSE)-VLOOKUP(C71,'5.Verdelingsmatrix lasten'!$A:$AL,MATCH("6.1",'5.Verdelingsmatrix lasten'!$A$1:$AL$1,0),FALSE)-VLOOKUP(C71,'5.Verdelingsmatrix lasten'!$A:$AL,MATCH("7.2",'5.Verdelingsmatrix lasten'!$A$1:$AL$1,0),FALSE)-VLOOKUP(C71,'5.Verdelingsmatrix lasten'!$A:$AL,MATCH("7.5",'5.Verdelingsmatrix lasten'!$A$1:$AL$1,0),FALSE)</f>
        <v>0</v>
      </c>
      <c r="E71" s="327">
        <f>VLOOKUP(C71,'6.Verdelingsmatrix baten'!$A:$AN,40,FALSE)-VLOOKUP(C71,'6.Verdelingsmatrix baten'!$A:$AN,MATCH("6.1",'6.Verdelingsmatrix baten'!$A$1:$AN$1,0),FALSE)-VLOOKUP(C71,'6.Verdelingsmatrix baten'!$A:$AN,MATCH("7.2",'6.Verdelingsmatrix baten'!$A$1:$AN$1,0),FALSE)-VLOOKUP(C71,'6.Verdelingsmatrix baten'!$A:$AN,MATCH("7.5",'6.Verdelingsmatrix baten'!$A$1:$AN$1,0),FALSE)</f>
        <v>0</v>
      </c>
      <c r="F71" s="327">
        <f t="shared" si="0"/>
        <v>0</v>
      </c>
      <c r="G71" s="292"/>
    </row>
    <row r="72" spans="1:7" x14ac:dyDescent="0.2">
      <c r="A72" s="292"/>
      <c r="B72" s="296"/>
      <c r="C72" s="293" t="s">
        <v>411</v>
      </c>
      <c r="D72" s="327">
        <f>VLOOKUP(C72,'5.Verdelingsmatrix lasten'!$A:$AL,38,FALSE)-VLOOKUP(C72,'5.Verdelingsmatrix lasten'!$A:$AL,MATCH("6.1",'5.Verdelingsmatrix lasten'!$A$1:$AL$1,0),FALSE)-VLOOKUP(C72,'5.Verdelingsmatrix lasten'!$A:$AL,MATCH("7.2",'5.Verdelingsmatrix lasten'!$A$1:$AL$1,0),FALSE)-VLOOKUP(C72,'5.Verdelingsmatrix lasten'!$A:$AL,MATCH("7.5",'5.Verdelingsmatrix lasten'!$A$1:$AL$1,0),FALSE)</f>
        <v>0</v>
      </c>
      <c r="E72" s="327">
        <f>VLOOKUP(C72,'6.Verdelingsmatrix baten'!$A:$AN,40,FALSE)-VLOOKUP(C72,'6.Verdelingsmatrix baten'!$A:$AN,MATCH("6.1",'6.Verdelingsmatrix baten'!$A$1:$AN$1,0),FALSE)-VLOOKUP(C72,'6.Verdelingsmatrix baten'!$A:$AN,MATCH("7.2",'6.Verdelingsmatrix baten'!$A$1:$AN$1,0),FALSE)-VLOOKUP(C72,'6.Verdelingsmatrix baten'!$A:$AN,MATCH("7.5",'6.Verdelingsmatrix baten'!$A$1:$AN$1,0),FALSE)</f>
        <v>0</v>
      </c>
      <c r="F72" s="327">
        <f t="shared" si="0"/>
        <v>0</v>
      </c>
      <c r="G72" s="292"/>
    </row>
    <row r="73" spans="1:7" x14ac:dyDescent="0.2">
      <c r="A73" s="292"/>
      <c r="B73" s="296"/>
      <c r="C73" s="293" t="s">
        <v>666</v>
      </c>
      <c r="D73" s="327">
        <f>VLOOKUP(C73,'5.Verdelingsmatrix lasten'!$A:$AL,38,FALSE)-VLOOKUP(C73,'5.Verdelingsmatrix lasten'!$A:$AL,MATCH("6.1",'5.Verdelingsmatrix lasten'!$A$1:$AL$1,0),FALSE)-VLOOKUP(C73,'5.Verdelingsmatrix lasten'!$A:$AL,MATCH("7.2",'5.Verdelingsmatrix lasten'!$A$1:$AL$1,0),FALSE)-VLOOKUP(C73,'5.Verdelingsmatrix lasten'!$A:$AL,MATCH("7.5",'5.Verdelingsmatrix lasten'!$A$1:$AL$1,0),FALSE)</f>
        <v>0</v>
      </c>
      <c r="E73" s="327">
        <f>VLOOKUP(C73,'6.Verdelingsmatrix baten'!$A:$AN,40,FALSE)-VLOOKUP(C73,'6.Verdelingsmatrix baten'!$A:$AN,MATCH("6.1",'6.Verdelingsmatrix baten'!$A$1:$AN$1,0),FALSE)-VLOOKUP(C73,'6.Verdelingsmatrix baten'!$A:$AN,MATCH("7.2",'6.Verdelingsmatrix baten'!$A$1:$AN$1,0),FALSE)-VLOOKUP(C73,'6.Verdelingsmatrix baten'!$A:$AN,MATCH("7.5",'6.Verdelingsmatrix baten'!$A$1:$AN$1,0),FALSE)</f>
        <v>0</v>
      </c>
      <c r="F73" s="327">
        <f t="shared" si="0"/>
        <v>0</v>
      </c>
      <c r="G73" s="292"/>
    </row>
    <row r="74" spans="1:7" x14ac:dyDescent="0.2">
      <c r="A74" s="292"/>
      <c r="B74" s="296"/>
      <c r="C74" s="293" t="s">
        <v>415</v>
      </c>
      <c r="D74" s="327">
        <f>VLOOKUP(C74,'5.Verdelingsmatrix lasten'!$A:$AL,38,FALSE)-VLOOKUP(C74,'5.Verdelingsmatrix lasten'!$A:$AL,MATCH("6.1",'5.Verdelingsmatrix lasten'!$A$1:$AL$1,0),FALSE)-VLOOKUP(C74,'5.Verdelingsmatrix lasten'!$A:$AL,MATCH("7.2",'5.Verdelingsmatrix lasten'!$A$1:$AL$1,0),FALSE)-VLOOKUP(C74,'5.Verdelingsmatrix lasten'!$A:$AL,MATCH("7.5",'5.Verdelingsmatrix lasten'!$A$1:$AL$1,0),FALSE)</f>
        <v>0</v>
      </c>
      <c r="E74" s="327">
        <f>VLOOKUP(C74,'6.Verdelingsmatrix baten'!$A:$AN,40,FALSE)-VLOOKUP(C74,'6.Verdelingsmatrix baten'!$A:$AN,MATCH("6.1",'6.Verdelingsmatrix baten'!$A$1:$AN$1,0),FALSE)-VLOOKUP(C74,'6.Verdelingsmatrix baten'!$A:$AN,MATCH("7.2",'6.Verdelingsmatrix baten'!$A$1:$AN$1,0),FALSE)-VLOOKUP(C74,'6.Verdelingsmatrix baten'!$A:$AN,MATCH("7.5",'6.Verdelingsmatrix baten'!$A$1:$AN$1,0),FALSE)</f>
        <v>0</v>
      </c>
      <c r="F74" s="327">
        <f t="shared" si="0"/>
        <v>0</v>
      </c>
      <c r="G74" s="292"/>
    </row>
    <row r="75" spans="1:7" x14ac:dyDescent="0.2">
      <c r="A75" s="292"/>
      <c r="B75" s="296"/>
      <c r="C75" s="293" t="s">
        <v>417</v>
      </c>
      <c r="D75" s="327">
        <f>VLOOKUP(C75,'5.Verdelingsmatrix lasten'!$A:$AL,38,FALSE)-VLOOKUP(C75,'5.Verdelingsmatrix lasten'!$A:$AL,MATCH("6.1",'5.Verdelingsmatrix lasten'!$A$1:$AL$1,0),FALSE)-VLOOKUP(C75,'5.Verdelingsmatrix lasten'!$A:$AL,MATCH("7.2",'5.Verdelingsmatrix lasten'!$A$1:$AL$1,0),FALSE)-VLOOKUP(C75,'5.Verdelingsmatrix lasten'!$A:$AL,MATCH("7.5",'5.Verdelingsmatrix lasten'!$A$1:$AL$1,0),FALSE)</f>
        <v>0</v>
      </c>
      <c r="E75" s="327">
        <f>VLOOKUP(C75,'6.Verdelingsmatrix baten'!$A:$AN,40,FALSE)-VLOOKUP(C75,'6.Verdelingsmatrix baten'!$A:$AN,MATCH("6.1",'6.Verdelingsmatrix baten'!$A$1:$AN$1,0),FALSE)-VLOOKUP(C75,'6.Verdelingsmatrix baten'!$A:$AN,MATCH("7.2",'6.Verdelingsmatrix baten'!$A$1:$AN$1,0),FALSE)-VLOOKUP(C75,'6.Verdelingsmatrix baten'!$A:$AN,MATCH("7.5",'6.Verdelingsmatrix baten'!$A$1:$AN$1,0),FALSE)</f>
        <v>0</v>
      </c>
      <c r="F75" s="327">
        <f t="shared" si="0"/>
        <v>0</v>
      </c>
      <c r="G75" s="292"/>
    </row>
    <row r="76" spans="1:7" x14ac:dyDescent="0.2">
      <c r="A76" s="292"/>
      <c r="B76" s="296"/>
      <c r="C76" s="293" t="s">
        <v>419</v>
      </c>
      <c r="D76" s="327">
        <f>VLOOKUP(C76,'5.Verdelingsmatrix lasten'!$A:$AL,38,FALSE)-VLOOKUP(C76,'5.Verdelingsmatrix lasten'!$A:$AL,MATCH("6.1",'5.Verdelingsmatrix lasten'!$A$1:$AL$1,0),FALSE)-VLOOKUP(C76,'5.Verdelingsmatrix lasten'!$A:$AL,MATCH("7.2",'5.Verdelingsmatrix lasten'!$A$1:$AL$1,0),FALSE)-VLOOKUP(C76,'5.Verdelingsmatrix lasten'!$A:$AL,MATCH("7.5",'5.Verdelingsmatrix lasten'!$A$1:$AL$1,0),FALSE)</f>
        <v>0</v>
      </c>
      <c r="E76" s="327">
        <f>VLOOKUP(C76,'6.Verdelingsmatrix baten'!$A:$AN,40,FALSE)-VLOOKUP(C76,'6.Verdelingsmatrix baten'!$A:$AN,MATCH("6.1",'6.Verdelingsmatrix baten'!$A$1:$AN$1,0),FALSE)-VLOOKUP(C76,'6.Verdelingsmatrix baten'!$A:$AN,MATCH("7.2",'6.Verdelingsmatrix baten'!$A$1:$AN$1,0),FALSE)-VLOOKUP(C76,'6.Verdelingsmatrix baten'!$A:$AN,MATCH("7.5",'6.Verdelingsmatrix baten'!$A$1:$AN$1,0),FALSE)</f>
        <v>0</v>
      </c>
      <c r="F76" s="327">
        <f t="shared" si="0"/>
        <v>0</v>
      </c>
      <c r="G76" s="292"/>
    </row>
    <row r="77" spans="1:7" x14ac:dyDescent="0.2">
      <c r="A77" s="292"/>
      <c r="B77" s="296"/>
      <c r="C77" s="293" t="s">
        <v>421</v>
      </c>
      <c r="D77" s="327">
        <f>VLOOKUP(C77,'5.Verdelingsmatrix lasten'!$A:$AL,38,FALSE)-VLOOKUP(C77,'5.Verdelingsmatrix lasten'!$A:$AL,MATCH("6.1",'5.Verdelingsmatrix lasten'!$A$1:$AL$1,0),FALSE)-VLOOKUP(C77,'5.Verdelingsmatrix lasten'!$A:$AL,MATCH("7.2",'5.Verdelingsmatrix lasten'!$A$1:$AL$1,0),FALSE)-VLOOKUP(C77,'5.Verdelingsmatrix lasten'!$A:$AL,MATCH("7.5",'5.Verdelingsmatrix lasten'!$A$1:$AL$1,0),FALSE)</f>
        <v>0</v>
      </c>
      <c r="E77" s="327">
        <f>VLOOKUP(C77,'6.Verdelingsmatrix baten'!$A:$AN,40,FALSE)-VLOOKUP(C77,'6.Verdelingsmatrix baten'!$A:$AN,MATCH("6.1",'6.Verdelingsmatrix baten'!$A$1:$AN$1,0),FALSE)-VLOOKUP(C77,'6.Verdelingsmatrix baten'!$A:$AN,MATCH("7.2",'6.Verdelingsmatrix baten'!$A$1:$AN$1,0),FALSE)-VLOOKUP(C77,'6.Verdelingsmatrix baten'!$A:$AN,MATCH("7.5",'6.Verdelingsmatrix baten'!$A$1:$AN$1,0),FALSE)</f>
        <v>0</v>
      </c>
      <c r="F77" s="327">
        <f t="shared" si="0"/>
        <v>0</v>
      </c>
      <c r="G77" s="292"/>
    </row>
    <row r="78" spans="1:7" x14ac:dyDescent="0.2">
      <c r="A78" s="292"/>
      <c r="B78" s="296"/>
      <c r="C78" s="293" t="s">
        <v>422</v>
      </c>
      <c r="D78" s="327">
        <f>VLOOKUP(C78,'5.Verdelingsmatrix lasten'!$A:$AL,38,FALSE)-VLOOKUP(C78,'5.Verdelingsmatrix lasten'!$A:$AL,MATCH("6.1",'5.Verdelingsmatrix lasten'!$A$1:$AL$1,0),FALSE)-VLOOKUP(C78,'5.Verdelingsmatrix lasten'!$A:$AL,MATCH("7.2",'5.Verdelingsmatrix lasten'!$A$1:$AL$1,0),FALSE)-VLOOKUP(C78,'5.Verdelingsmatrix lasten'!$A:$AL,MATCH("7.5",'5.Verdelingsmatrix lasten'!$A$1:$AL$1,0),FALSE)</f>
        <v>0</v>
      </c>
      <c r="E78" s="327">
        <f>VLOOKUP(C78,'6.Verdelingsmatrix baten'!$A:$AN,40,FALSE)-VLOOKUP(C78,'6.Verdelingsmatrix baten'!$A:$AN,MATCH("6.1",'6.Verdelingsmatrix baten'!$A$1:$AN$1,0),FALSE)-VLOOKUP(C78,'6.Verdelingsmatrix baten'!$A:$AN,MATCH("7.2",'6.Verdelingsmatrix baten'!$A$1:$AN$1,0),FALSE)-VLOOKUP(C78,'6.Verdelingsmatrix baten'!$A:$AN,MATCH("7.5",'6.Verdelingsmatrix baten'!$A$1:$AN$1,0),FALSE)</f>
        <v>0</v>
      </c>
      <c r="F78" s="327">
        <f t="shared" si="0"/>
        <v>0</v>
      </c>
      <c r="G78" s="292"/>
    </row>
    <row r="79" spans="1:7" x14ac:dyDescent="0.2">
      <c r="A79" s="292"/>
      <c r="B79" s="296"/>
      <c r="C79" s="293" t="s">
        <v>424</v>
      </c>
      <c r="D79" s="327">
        <f>VLOOKUP(C79,'5.Verdelingsmatrix lasten'!$A:$AL,38,FALSE)-VLOOKUP(C79,'5.Verdelingsmatrix lasten'!$A:$AL,MATCH("6.1",'5.Verdelingsmatrix lasten'!$A$1:$AL$1,0),FALSE)-VLOOKUP(C79,'5.Verdelingsmatrix lasten'!$A:$AL,MATCH("7.2",'5.Verdelingsmatrix lasten'!$A$1:$AL$1,0),FALSE)-VLOOKUP(C79,'5.Verdelingsmatrix lasten'!$A:$AL,MATCH("7.5",'5.Verdelingsmatrix lasten'!$A$1:$AL$1,0),FALSE)</f>
        <v>0</v>
      </c>
      <c r="E79" s="327">
        <f>VLOOKUP(C79,'6.Verdelingsmatrix baten'!$A:$AN,40,FALSE)-VLOOKUP(C79,'6.Verdelingsmatrix baten'!$A:$AN,MATCH("6.1",'6.Verdelingsmatrix baten'!$A$1:$AN$1,0),FALSE)-VLOOKUP(C79,'6.Verdelingsmatrix baten'!$A:$AN,MATCH("7.2",'6.Verdelingsmatrix baten'!$A$1:$AN$1,0),FALSE)-VLOOKUP(C79,'6.Verdelingsmatrix baten'!$A:$AN,MATCH("7.5",'6.Verdelingsmatrix baten'!$A$1:$AN$1,0),FALSE)</f>
        <v>0</v>
      </c>
      <c r="F79" s="327">
        <f t="shared" si="0"/>
        <v>0</v>
      </c>
      <c r="G79" s="292"/>
    </row>
    <row r="80" spans="1:7" x14ac:dyDescent="0.2">
      <c r="A80" s="292"/>
      <c r="B80" s="296"/>
      <c r="C80" s="293" t="s">
        <v>426</v>
      </c>
      <c r="D80" s="327">
        <f>VLOOKUP(C80,'5.Verdelingsmatrix lasten'!$A:$AL,38,FALSE)-VLOOKUP(C80,'5.Verdelingsmatrix lasten'!$A:$AL,MATCH("6.1",'5.Verdelingsmatrix lasten'!$A$1:$AL$1,0),FALSE)-VLOOKUP(C80,'5.Verdelingsmatrix lasten'!$A:$AL,MATCH("7.2",'5.Verdelingsmatrix lasten'!$A$1:$AL$1,0),FALSE)-VLOOKUP(C80,'5.Verdelingsmatrix lasten'!$A:$AL,MATCH("7.5",'5.Verdelingsmatrix lasten'!$A$1:$AL$1,0),FALSE)</f>
        <v>0</v>
      </c>
      <c r="E80" s="327">
        <f>VLOOKUP(C80,'6.Verdelingsmatrix baten'!$A:$AN,40,FALSE)-VLOOKUP(C80,'6.Verdelingsmatrix baten'!$A:$AN,MATCH("6.1",'6.Verdelingsmatrix baten'!$A$1:$AN$1,0),FALSE)-VLOOKUP(C80,'6.Verdelingsmatrix baten'!$A:$AN,MATCH("7.2",'6.Verdelingsmatrix baten'!$A$1:$AN$1,0),FALSE)-VLOOKUP(C80,'6.Verdelingsmatrix baten'!$A:$AN,MATCH("7.5",'6.Verdelingsmatrix baten'!$A$1:$AN$1,0),FALSE)</f>
        <v>0</v>
      </c>
      <c r="F80" s="327">
        <f t="shared" si="0"/>
        <v>0</v>
      </c>
      <c r="G80" s="292"/>
    </row>
    <row r="81" spans="1:12" x14ac:dyDescent="0.2">
      <c r="A81" s="292"/>
      <c r="B81" s="299"/>
      <c r="C81" s="300" t="s">
        <v>428</v>
      </c>
      <c r="D81" s="328">
        <f>VLOOKUP(C81,'5.Verdelingsmatrix lasten'!$A:$AL,38,FALSE)-VLOOKUP(C81,'5.Verdelingsmatrix lasten'!$A:$AL,MATCH("6.1",'5.Verdelingsmatrix lasten'!$A$1:$AL$1,0),FALSE)-VLOOKUP(C81,'5.Verdelingsmatrix lasten'!$A:$AL,MATCH("7.2",'5.Verdelingsmatrix lasten'!$A$1:$AL$1,0),FALSE)-VLOOKUP(C81,'5.Verdelingsmatrix lasten'!$A:$AL,MATCH("7.5",'5.Verdelingsmatrix lasten'!$A$1:$AL$1,0),FALSE)</f>
        <v>0</v>
      </c>
      <c r="E81" s="328">
        <f>VLOOKUP(C81,'6.Verdelingsmatrix baten'!$A:$AN,40,FALSE)-VLOOKUP(C81,'6.Verdelingsmatrix baten'!$A:$AN,MATCH("6.1",'6.Verdelingsmatrix baten'!$A$1:$AN$1,0),FALSE)-VLOOKUP(C81,'6.Verdelingsmatrix baten'!$A:$AN,MATCH("7.2",'6.Verdelingsmatrix baten'!$A$1:$AN$1,0),FALSE)-VLOOKUP(C81,'6.Verdelingsmatrix baten'!$A:$AN,MATCH("7.5",'6.Verdelingsmatrix baten'!$A$1:$AN$1,0),FALSE)</f>
        <v>0</v>
      </c>
      <c r="F81" s="328">
        <f t="shared" si="0"/>
        <v>0</v>
      </c>
      <c r="G81" s="292"/>
    </row>
    <row r="82" spans="1:12" x14ac:dyDescent="0.2">
      <c r="A82" s="292"/>
      <c r="B82" s="296" t="s">
        <v>566</v>
      </c>
      <c r="C82" s="288" t="s">
        <v>580</v>
      </c>
      <c r="D82" s="327"/>
      <c r="E82" s="327"/>
      <c r="F82" s="329">
        <f>IF('4.Informatie'!C8=0,"-",SUM(F38:F81))</f>
        <v>54</v>
      </c>
      <c r="G82" s="292"/>
    </row>
    <row r="83" spans="1:12" x14ac:dyDescent="0.2">
      <c r="A83" s="292"/>
      <c r="B83" s="296" t="s">
        <v>568</v>
      </c>
      <c r="C83" s="288" t="s">
        <v>567</v>
      </c>
      <c r="D83" s="327"/>
      <c r="E83" s="327"/>
      <c r="F83" s="329">
        <f>$D$27</f>
        <v>563956</v>
      </c>
      <c r="G83" s="292"/>
    </row>
    <row r="84" spans="1:12" x14ac:dyDescent="0.2">
      <c r="A84" s="292"/>
      <c r="B84" s="296" t="s">
        <v>581</v>
      </c>
      <c r="C84" s="288" t="s">
        <v>574</v>
      </c>
      <c r="D84" s="301"/>
      <c r="E84" s="301"/>
      <c r="F84" s="320">
        <f>IF('4.Informatie'!C8=0,"-",IF(ISERROR(F82/F83),1,F82/F83))</f>
        <v>9.5752150877018779E-5</v>
      </c>
      <c r="G84" s="292"/>
    </row>
    <row r="85" spans="1:12" ht="12.75" customHeight="1" x14ac:dyDescent="0.2">
      <c r="A85" s="292"/>
      <c r="B85" s="296"/>
      <c r="C85" s="288" t="s">
        <v>575</v>
      </c>
      <c r="D85" s="542" t="str">
        <f>IF('4.Informatie'!C8&lt;&gt;0,IF(F84&lt;=0.01,"voldoende","onvoldoende"),"nvt")</f>
        <v>voldoende</v>
      </c>
      <c r="E85" s="542"/>
      <c r="F85" s="542"/>
      <c r="G85" s="292"/>
    </row>
    <row r="86" spans="1:12" x14ac:dyDescent="0.2">
      <c r="A86" s="292"/>
      <c r="B86" s="292"/>
      <c r="C86" s="292"/>
      <c r="D86" s="292"/>
      <c r="E86" s="292"/>
      <c r="F86" s="292"/>
      <c r="G86" s="292"/>
    </row>
    <row r="88" spans="1:12" x14ac:dyDescent="0.2">
      <c r="A88" s="292" t="s">
        <v>582</v>
      </c>
      <c r="B88" s="292"/>
      <c r="C88" s="292" t="s">
        <v>558</v>
      </c>
      <c r="D88" s="292"/>
      <c r="E88" s="292"/>
      <c r="F88" s="292"/>
      <c r="G88" s="292"/>
      <c r="H88" s="292"/>
      <c r="I88" s="292"/>
      <c r="J88" s="292"/>
      <c r="K88" s="292"/>
      <c r="L88" s="292"/>
    </row>
    <row r="89" spans="1:12" x14ac:dyDescent="0.2">
      <c r="A89" s="292"/>
      <c r="B89" s="296"/>
      <c r="C89" s="296"/>
      <c r="D89" s="302" t="s">
        <v>583</v>
      </c>
      <c r="E89" s="302" t="s">
        <v>453</v>
      </c>
      <c r="F89" s="302"/>
      <c r="G89" s="302" t="s">
        <v>584</v>
      </c>
      <c r="H89" s="302" t="s">
        <v>585</v>
      </c>
      <c r="I89" s="288" t="s">
        <v>586</v>
      </c>
      <c r="J89" s="302" t="s">
        <v>587</v>
      </c>
      <c r="K89" s="302" t="s">
        <v>588</v>
      </c>
      <c r="L89" s="292"/>
    </row>
    <row r="90" spans="1:12" x14ac:dyDescent="0.2">
      <c r="A90" s="292"/>
      <c r="B90" s="296"/>
      <c r="C90" s="293" t="s">
        <v>578</v>
      </c>
      <c r="D90" s="302" t="s">
        <v>566</v>
      </c>
      <c r="E90" s="302" t="s">
        <v>568</v>
      </c>
      <c r="F90" s="302" t="s">
        <v>589</v>
      </c>
      <c r="G90" s="302" t="s">
        <v>590</v>
      </c>
      <c r="H90" s="302" t="s">
        <v>591</v>
      </c>
      <c r="I90" s="288" t="s">
        <v>592</v>
      </c>
      <c r="J90" s="302" t="s">
        <v>593</v>
      </c>
      <c r="K90" s="302" t="s">
        <v>594</v>
      </c>
      <c r="L90" s="292"/>
    </row>
    <row r="91" spans="1:12" x14ac:dyDescent="0.2">
      <c r="A91" s="292"/>
      <c r="B91" s="297"/>
      <c r="C91" s="295" t="s">
        <v>303</v>
      </c>
      <c r="D91" s="326">
        <f>+VLOOKUP($C91,'7.Balansstanden'!$D:$H,3,FALSE)</f>
        <v>0</v>
      </c>
      <c r="E91" s="326">
        <f>+VLOOKUP($C91,'7.Balansstanden'!$D:$H,5,FALSE)</f>
        <v>0</v>
      </c>
      <c r="F91" s="326">
        <f>+E91-D91</f>
        <v>0</v>
      </c>
      <c r="G91" s="326">
        <f>+VLOOKUP($C91,'5.Verdelingsmatrix lasten'!$A:$AL,38,FALSE)</f>
        <v>0</v>
      </c>
      <c r="H91" s="326">
        <f>+VLOOKUP($C91,'6.Verdelingsmatrix baten'!$A:$AN,40,FALSE)</f>
        <v>0</v>
      </c>
      <c r="I91" s="326">
        <f>+G91-H91</f>
        <v>0</v>
      </c>
      <c r="J91" s="326">
        <f>IF('4.Informatie'!$C$8&lt;&gt;5,0,ABS(+F91-I91))</f>
        <v>0</v>
      </c>
      <c r="K91" s="326">
        <f>IF('4.Informatie'!$C$8&lt;&gt;5,0,ABS(D91)+ABS(E91))</f>
        <v>0</v>
      </c>
      <c r="L91" s="292"/>
    </row>
    <row r="92" spans="1:12" x14ac:dyDescent="0.2">
      <c r="A92" s="292"/>
      <c r="B92" s="296"/>
      <c r="C92" s="293" t="s">
        <v>305</v>
      </c>
      <c r="D92" s="327">
        <f>+VLOOKUP($C92,'7.Balansstanden'!$D:$H,3,FALSE)</f>
        <v>13</v>
      </c>
      <c r="E92" s="327">
        <f>+VLOOKUP($C92,'7.Balansstanden'!$D:$H,5,FALSE)</f>
        <v>6</v>
      </c>
      <c r="F92" s="327">
        <f t="shared" ref="F92:F152" si="1">+E92-D92</f>
        <v>-7</v>
      </c>
      <c r="G92" s="327">
        <f>+VLOOKUP($C92,'5.Verdelingsmatrix lasten'!$A:$AL,38,FALSE)</f>
        <v>0</v>
      </c>
      <c r="H92" s="327">
        <f>+VLOOKUP($C92,'6.Verdelingsmatrix baten'!$A:$AN,40,FALSE)</f>
        <v>8</v>
      </c>
      <c r="I92" s="327">
        <f t="shared" ref="I92:I129" si="2">+G92-H92</f>
        <v>-8</v>
      </c>
      <c r="J92" s="327">
        <f>IF('4.Informatie'!$C$8&lt;&gt;5,0,ABS(+F92-I92))</f>
        <v>0</v>
      </c>
      <c r="K92" s="327">
        <f>IF('4.Informatie'!$C$8&lt;&gt;5,0,ABS(D92)+ABS(E92))</f>
        <v>0</v>
      </c>
      <c r="L92" s="292"/>
    </row>
    <row r="93" spans="1:12" x14ac:dyDescent="0.2">
      <c r="A93" s="292"/>
      <c r="B93" s="296"/>
      <c r="C93" s="293" t="s">
        <v>307</v>
      </c>
      <c r="D93" s="327">
        <f>+VLOOKUP($C93,'7.Balansstanden'!$D:$H,3,FALSE)</f>
        <v>81550</v>
      </c>
      <c r="E93" s="327">
        <f>+VLOOKUP($C93,'7.Balansstanden'!$D:$H,5,FALSE)</f>
        <v>56554</v>
      </c>
      <c r="F93" s="327">
        <f t="shared" si="1"/>
        <v>-24996</v>
      </c>
      <c r="G93" s="327">
        <f>+VLOOKUP($C93,'5.Verdelingsmatrix lasten'!$A:$AL,38,FALSE)</f>
        <v>12072</v>
      </c>
      <c r="H93" s="327">
        <f>+VLOOKUP($C93,'6.Verdelingsmatrix baten'!$A:$AN,40,FALSE)</f>
        <v>37070</v>
      </c>
      <c r="I93" s="327">
        <f t="shared" si="2"/>
        <v>-24998</v>
      </c>
      <c r="J93" s="327">
        <f>IF('4.Informatie'!$C$8&lt;&gt;5,0,ABS(+F93-I93))</f>
        <v>0</v>
      </c>
      <c r="K93" s="327">
        <f>IF('4.Informatie'!$C$8&lt;&gt;5,0,ABS(D93)+ABS(E93))</f>
        <v>0</v>
      </c>
      <c r="L93" s="292"/>
    </row>
    <row r="94" spans="1:12" x14ac:dyDescent="0.2">
      <c r="A94" s="292"/>
      <c r="B94" s="296"/>
      <c r="C94" s="293" t="s">
        <v>309</v>
      </c>
      <c r="D94" s="327">
        <f>+VLOOKUP($C94,'7.Balansstanden'!$D:$H,3,FALSE)</f>
        <v>45502</v>
      </c>
      <c r="E94" s="327">
        <f>+VLOOKUP($C94,'7.Balansstanden'!$D:$H,5,FALSE)</f>
        <v>45673</v>
      </c>
      <c r="F94" s="327">
        <f t="shared" si="1"/>
        <v>171</v>
      </c>
      <c r="G94" s="327">
        <f>+VLOOKUP($C94,'5.Verdelingsmatrix lasten'!$A:$AL,38,FALSE)</f>
        <v>236</v>
      </c>
      <c r="H94" s="327">
        <f>+VLOOKUP($C94,'6.Verdelingsmatrix baten'!$A:$AN,40,FALSE)</f>
        <v>65</v>
      </c>
      <c r="I94" s="327">
        <f t="shared" si="2"/>
        <v>171</v>
      </c>
      <c r="J94" s="327">
        <f>IF('4.Informatie'!$C$8&lt;&gt;5,0,ABS(+F94-I94))</f>
        <v>0</v>
      </c>
      <c r="K94" s="327">
        <f>IF('4.Informatie'!$C$8&lt;&gt;5,0,ABS(D94)+ABS(E94))</f>
        <v>0</v>
      </c>
      <c r="L94" s="292"/>
    </row>
    <row r="95" spans="1:12" x14ac:dyDescent="0.2">
      <c r="A95" s="292"/>
      <c r="B95" s="296"/>
      <c r="C95" s="293" t="s">
        <v>311</v>
      </c>
      <c r="D95" s="327">
        <f>+VLOOKUP($C95,'7.Balansstanden'!$D:$H,3,FALSE)</f>
        <v>12</v>
      </c>
      <c r="E95" s="327">
        <f>+VLOOKUP($C95,'7.Balansstanden'!$D:$H,5,FALSE)</f>
        <v>11</v>
      </c>
      <c r="F95" s="327">
        <f t="shared" si="1"/>
        <v>-1</v>
      </c>
      <c r="G95" s="327">
        <f>+VLOOKUP($C95,'5.Verdelingsmatrix lasten'!$A:$AL,38,FALSE)</f>
        <v>0</v>
      </c>
      <c r="H95" s="327">
        <f>+VLOOKUP($C95,'6.Verdelingsmatrix baten'!$A:$AN,40,FALSE)</f>
        <v>1</v>
      </c>
      <c r="I95" s="327">
        <f t="shared" si="2"/>
        <v>-1</v>
      </c>
      <c r="J95" s="327">
        <f>IF('4.Informatie'!$C$8&lt;&gt;5,0,ABS(+F95-I95))</f>
        <v>0</v>
      </c>
      <c r="K95" s="327">
        <f>IF('4.Informatie'!$C$8&lt;&gt;5,0,ABS(D95)+ABS(E95))</f>
        <v>0</v>
      </c>
      <c r="L95" s="292"/>
    </row>
    <row r="96" spans="1:12" x14ac:dyDescent="0.2">
      <c r="A96" s="292"/>
      <c r="B96" s="296"/>
      <c r="C96" s="293" t="s">
        <v>313</v>
      </c>
      <c r="D96" s="327">
        <f>+VLOOKUP($C96,'7.Balansstanden'!$D:$H,3,FALSE)</f>
        <v>31027</v>
      </c>
      <c r="E96" s="327">
        <f>+VLOOKUP($C96,'7.Balansstanden'!$D:$H,5,FALSE)</f>
        <v>27861</v>
      </c>
      <c r="F96" s="327">
        <f t="shared" si="1"/>
        <v>-3166</v>
      </c>
      <c r="G96" s="327">
        <f>+VLOOKUP($C96,'5.Verdelingsmatrix lasten'!$A:$AL,38,FALSE)</f>
        <v>0</v>
      </c>
      <c r="H96" s="327">
        <f>+VLOOKUP($C96,'6.Verdelingsmatrix baten'!$A:$AN,40,FALSE)</f>
        <v>3165</v>
      </c>
      <c r="I96" s="327">
        <f t="shared" si="2"/>
        <v>-3165</v>
      </c>
      <c r="J96" s="327">
        <f>IF('4.Informatie'!$C$8&lt;&gt;5,0,ABS(+F96-I96))</f>
        <v>0</v>
      </c>
      <c r="K96" s="327">
        <f>IF('4.Informatie'!$C$8&lt;&gt;5,0,ABS(D96)+ABS(E96))</f>
        <v>0</v>
      </c>
      <c r="L96" s="292"/>
    </row>
    <row r="97" spans="1:12" x14ac:dyDescent="0.2">
      <c r="A97" s="292"/>
      <c r="B97" s="296"/>
      <c r="C97" s="293" t="s">
        <v>315</v>
      </c>
      <c r="D97" s="327">
        <f>+VLOOKUP($C97,'7.Balansstanden'!$D:$H,3,FALSE)</f>
        <v>296073</v>
      </c>
      <c r="E97" s="327">
        <f>+VLOOKUP($C97,'7.Balansstanden'!$D:$H,5,FALSE)</f>
        <v>326682</v>
      </c>
      <c r="F97" s="327">
        <f t="shared" si="1"/>
        <v>30609</v>
      </c>
      <c r="G97" s="327">
        <f>+VLOOKUP($C97,'5.Verdelingsmatrix lasten'!$A:$AL,38,FALSE)</f>
        <v>42921</v>
      </c>
      <c r="H97" s="327">
        <f>+VLOOKUP($C97,'6.Verdelingsmatrix baten'!$A:$AN,40,FALSE)</f>
        <v>12313</v>
      </c>
      <c r="I97" s="327">
        <f t="shared" si="2"/>
        <v>30608</v>
      </c>
      <c r="J97" s="327">
        <f>IF('4.Informatie'!$C$8&lt;&gt;5,0,ABS(+F97-I97))</f>
        <v>0</v>
      </c>
      <c r="K97" s="327">
        <f>IF('4.Informatie'!$C$8&lt;&gt;5,0,ABS(D97)+ABS(E97))</f>
        <v>0</v>
      </c>
      <c r="L97" s="292"/>
    </row>
    <row r="98" spans="1:12" x14ac:dyDescent="0.2">
      <c r="A98" s="292"/>
      <c r="B98" s="296"/>
      <c r="C98" s="293" t="s">
        <v>317</v>
      </c>
      <c r="D98" s="327">
        <f>+VLOOKUP($C98,'7.Balansstanden'!$D:$H,3,FALSE)</f>
        <v>14</v>
      </c>
      <c r="E98" s="327">
        <f>+VLOOKUP($C98,'7.Balansstanden'!$D:$H,5,FALSE)</f>
        <v>7</v>
      </c>
      <c r="F98" s="327">
        <f t="shared" si="1"/>
        <v>-7</v>
      </c>
      <c r="G98" s="327">
        <f>+VLOOKUP($C98,'5.Verdelingsmatrix lasten'!$A:$AL,38,FALSE)</f>
        <v>0</v>
      </c>
      <c r="H98" s="327">
        <f>+VLOOKUP($C98,'6.Verdelingsmatrix baten'!$A:$AN,40,FALSE)</f>
        <v>7</v>
      </c>
      <c r="I98" s="327">
        <f t="shared" si="2"/>
        <v>-7</v>
      </c>
      <c r="J98" s="327">
        <f>IF('4.Informatie'!$C$8&lt;&gt;5,0,ABS(+F98-I98))</f>
        <v>0</v>
      </c>
      <c r="K98" s="327">
        <f>IF('4.Informatie'!$C$8&lt;&gt;5,0,ABS(D98)+ABS(E98))</f>
        <v>0</v>
      </c>
      <c r="L98" s="292"/>
    </row>
    <row r="99" spans="1:12" x14ac:dyDescent="0.2">
      <c r="A99" s="292"/>
      <c r="B99" s="296"/>
      <c r="C99" s="293" t="s">
        <v>319</v>
      </c>
      <c r="D99" s="327">
        <f>+VLOOKUP($C99,'7.Balansstanden'!$D:$H,3,FALSE)</f>
        <v>13358</v>
      </c>
      <c r="E99" s="327">
        <f>+VLOOKUP($C99,'7.Balansstanden'!$D:$H,5,FALSE)</f>
        <v>14736</v>
      </c>
      <c r="F99" s="327">
        <f t="shared" si="1"/>
        <v>1378</v>
      </c>
      <c r="G99" s="327">
        <f>+VLOOKUP($C99,'5.Verdelingsmatrix lasten'!$A:$AL,38,FALSE)</f>
        <v>3327</v>
      </c>
      <c r="H99" s="327">
        <f>+VLOOKUP($C99,'6.Verdelingsmatrix baten'!$A:$AN,40,FALSE)</f>
        <v>1950</v>
      </c>
      <c r="I99" s="327">
        <f t="shared" si="2"/>
        <v>1377</v>
      </c>
      <c r="J99" s="327">
        <f>IF('4.Informatie'!$C$8&lt;&gt;5,0,ABS(+F99-I99))</f>
        <v>0</v>
      </c>
      <c r="K99" s="327">
        <f>IF('4.Informatie'!$C$8&lt;&gt;5,0,ABS(D99)+ABS(E99))</f>
        <v>0</v>
      </c>
      <c r="L99" s="292"/>
    </row>
    <row r="100" spans="1:12" x14ac:dyDescent="0.2">
      <c r="A100" s="292"/>
      <c r="B100" s="296"/>
      <c r="C100" s="293" t="s">
        <v>321</v>
      </c>
      <c r="D100" s="327">
        <f>+VLOOKUP($C100,'7.Balansstanden'!$D:$H,3,FALSE)</f>
        <v>3825</v>
      </c>
      <c r="E100" s="327">
        <f>+VLOOKUP($C100,'7.Balansstanden'!$D:$H,5,FALSE)</f>
        <v>3289</v>
      </c>
      <c r="F100" s="327">
        <f t="shared" si="1"/>
        <v>-536</v>
      </c>
      <c r="G100" s="327">
        <f>+VLOOKUP($C100,'5.Verdelingsmatrix lasten'!$A:$AL,38,FALSE)</f>
        <v>202</v>
      </c>
      <c r="H100" s="327">
        <f>+VLOOKUP($C100,'6.Verdelingsmatrix baten'!$A:$AN,40,FALSE)</f>
        <v>739</v>
      </c>
      <c r="I100" s="327">
        <f t="shared" si="2"/>
        <v>-537</v>
      </c>
      <c r="J100" s="327">
        <f>IF('4.Informatie'!$C$8&lt;&gt;5,0,ABS(+F100-I100))</f>
        <v>0</v>
      </c>
      <c r="K100" s="327">
        <f>IF('4.Informatie'!$C$8&lt;&gt;5,0,ABS(D100)+ABS(E100))</f>
        <v>0</v>
      </c>
      <c r="L100" s="292"/>
    </row>
    <row r="101" spans="1:12" x14ac:dyDescent="0.2">
      <c r="A101" s="292"/>
      <c r="B101" s="296"/>
      <c r="C101" s="293" t="s">
        <v>323</v>
      </c>
      <c r="D101" s="342">
        <f>+VLOOKUP($C101,'7.Balansstanden'!$D:$H,3,FALSE)</f>
        <v>313946</v>
      </c>
      <c r="E101" s="342">
        <f>+VLOOKUP($C101,'7.Balansstanden'!$D:$H,5,FALSE)</f>
        <v>335161</v>
      </c>
      <c r="F101" s="342">
        <f t="shared" si="1"/>
        <v>21215</v>
      </c>
      <c r="G101" s="342">
        <f>+VLOOKUP($C101,'5.Verdelingsmatrix lasten'!$A:$AL,38,FALSE)</f>
        <v>23986</v>
      </c>
      <c r="H101" s="342">
        <f>+VLOOKUP($C101,'6.Verdelingsmatrix baten'!$A:$AN,40,FALSE)</f>
        <v>2770</v>
      </c>
      <c r="I101" s="342">
        <f t="shared" si="2"/>
        <v>21216</v>
      </c>
      <c r="J101" s="342">
        <f t="shared" ref="J101:J152" si="3">ABS(+F101-I101)</f>
        <v>1</v>
      </c>
      <c r="K101" s="342">
        <f t="shared" ref="K101:K152" si="4">ABS(D101)+ABS(E101)</f>
        <v>649107</v>
      </c>
      <c r="L101" s="292"/>
    </row>
    <row r="102" spans="1:12" x14ac:dyDescent="0.2">
      <c r="A102" s="292"/>
      <c r="B102" s="296"/>
      <c r="C102" s="293" t="s">
        <v>325</v>
      </c>
      <c r="D102" s="342">
        <f>+VLOOKUP($C102,'7.Balansstanden'!$D:$H,3,FALSE)</f>
        <v>0</v>
      </c>
      <c r="E102" s="342">
        <f>+VLOOKUP($C102,'7.Balansstanden'!$D:$H,5,FALSE)</f>
        <v>0</v>
      </c>
      <c r="F102" s="342">
        <f t="shared" si="1"/>
        <v>0</v>
      </c>
      <c r="G102" s="342">
        <f>+VLOOKUP($C102,'5.Verdelingsmatrix lasten'!$A:$AL,38,FALSE)</f>
        <v>0</v>
      </c>
      <c r="H102" s="342">
        <f>+VLOOKUP($C102,'6.Verdelingsmatrix baten'!$A:$AN,40,FALSE)</f>
        <v>0</v>
      </c>
      <c r="I102" s="342">
        <f t="shared" si="2"/>
        <v>0</v>
      </c>
      <c r="J102" s="342">
        <f t="shared" si="3"/>
        <v>0</v>
      </c>
      <c r="K102" s="342">
        <f t="shared" si="4"/>
        <v>0</v>
      </c>
      <c r="L102" s="292"/>
    </row>
    <row r="103" spans="1:12" x14ac:dyDescent="0.2">
      <c r="A103" s="292"/>
      <c r="B103" s="296"/>
      <c r="C103" s="293" t="s">
        <v>327</v>
      </c>
      <c r="D103" s="342">
        <f>+VLOOKUP($C103,'7.Balansstanden'!$D:$H,3,FALSE)</f>
        <v>0</v>
      </c>
      <c r="E103" s="342">
        <f>+VLOOKUP($C103,'7.Balansstanden'!$D:$H,5,FALSE)</f>
        <v>0</v>
      </c>
      <c r="F103" s="342">
        <f t="shared" si="1"/>
        <v>0</v>
      </c>
      <c r="G103" s="342">
        <f>+VLOOKUP($C103,'5.Verdelingsmatrix lasten'!$A:$AL,38,FALSE)</f>
        <v>0</v>
      </c>
      <c r="H103" s="342">
        <f>+VLOOKUP($C103,'6.Verdelingsmatrix baten'!$A:$AN,40,FALSE)</f>
        <v>0</v>
      </c>
      <c r="I103" s="342">
        <f t="shared" si="2"/>
        <v>0</v>
      </c>
      <c r="J103" s="342">
        <f t="shared" si="3"/>
        <v>0</v>
      </c>
      <c r="K103" s="342">
        <f t="shared" si="4"/>
        <v>0</v>
      </c>
      <c r="L103" s="292"/>
    </row>
    <row r="104" spans="1:12" x14ac:dyDescent="0.2">
      <c r="A104" s="292"/>
      <c r="B104" s="296"/>
      <c r="C104" s="293" t="s">
        <v>329</v>
      </c>
      <c r="D104" s="342">
        <f>+VLOOKUP($C104,'7.Balansstanden'!$D:$H,3,FALSE)</f>
        <v>0</v>
      </c>
      <c r="E104" s="342">
        <f>+VLOOKUP($C104,'7.Balansstanden'!$D:$H,5,FALSE)</f>
        <v>0</v>
      </c>
      <c r="F104" s="342">
        <f t="shared" si="1"/>
        <v>0</v>
      </c>
      <c r="G104" s="342">
        <f>+VLOOKUP($C104,'5.Verdelingsmatrix lasten'!$A:$AL,38,FALSE)</f>
        <v>0</v>
      </c>
      <c r="H104" s="342">
        <f>+VLOOKUP($C104,'6.Verdelingsmatrix baten'!$A:$AN,40,FALSE)</f>
        <v>0</v>
      </c>
      <c r="I104" s="342">
        <f t="shared" si="2"/>
        <v>0</v>
      </c>
      <c r="J104" s="342">
        <f t="shared" si="3"/>
        <v>0</v>
      </c>
      <c r="K104" s="342">
        <f t="shared" si="4"/>
        <v>0</v>
      </c>
      <c r="L104" s="292"/>
    </row>
    <row r="105" spans="1:12" x14ac:dyDescent="0.2">
      <c r="A105" s="292"/>
      <c r="B105" s="296"/>
      <c r="C105" s="293" t="s">
        <v>331</v>
      </c>
      <c r="D105" s="342">
        <f>+VLOOKUP($C105,'7.Balansstanden'!$D:$H,3,FALSE)</f>
        <v>341357</v>
      </c>
      <c r="E105" s="342">
        <f>+VLOOKUP($C105,'7.Balansstanden'!$D:$H,5,FALSE)</f>
        <v>339541</v>
      </c>
      <c r="F105" s="342">
        <f t="shared" si="1"/>
        <v>-1816</v>
      </c>
      <c r="G105" s="342">
        <f>+VLOOKUP($C105,'5.Verdelingsmatrix lasten'!$A:$AL,38,FALSE)</f>
        <v>3206</v>
      </c>
      <c r="H105" s="342">
        <f>+VLOOKUP($C105,'6.Verdelingsmatrix baten'!$A:$AN,40,FALSE)</f>
        <v>5023</v>
      </c>
      <c r="I105" s="342">
        <f t="shared" si="2"/>
        <v>-1817</v>
      </c>
      <c r="J105" s="342">
        <f t="shared" si="3"/>
        <v>1</v>
      </c>
      <c r="K105" s="342">
        <f t="shared" si="4"/>
        <v>680898</v>
      </c>
      <c r="L105" s="292"/>
    </row>
    <row r="106" spans="1:12" x14ac:dyDescent="0.2">
      <c r="A106" s="292"/>
      <c r="B106" s="296"/>
      <c r="C106" s="293" t="s">
        <v>333</v>
      </c>
      <c r="D106" s="342">
        <f>+VLOOKUP($C106,'7.Balansstanden'!$D:$H,3,FALSE)</f>
        <v>1250</v>
      </c>
      <c r="E106" s="342">
        <f>+VLOOKUP($C106,'7.Balansstanden'!$D:$H,5,FALSE)</f>
        <v>1250</v>
      </c>
      <c r="F106" s="342">
        <f t="shared" si="1"/>
        <v>0</v>
      </c>
      <c r="G106" s="342">
        <f>+VLOOKUP($C106,'5.Verdelingsmatrix lasten'!$A:$AL,38,FALSE)</f>
        <v>0</v>
      </c>
      <c r="H106" s="342">
        <f>+VLOOKUP($C106,'6.Verdelingsmatrix baten'!$A:$AN,40,FALSE)</f>
        <v>0</v>
      </c>
      <c r="I106" s="342">
        <f t="shared" si="2"/>
        <v>0</v>
      </c>
      <c r="J106" s="342">
        <f t="shared" si="3"/>
        <v>0</v>
      </c>
      <c r="K106" s="342">
        <f t="shared" si="4"/>
        <v>2500</v>
      </c>
      <c r="L106" s="292"/>
    </row>
    <row r="107" spans="1:12" x14ac:dyDescent="0.2">
      <c r="A107" s="292"/>
      <c r="B107" s="296"/>
      <c r="C107" s="293" t="s">
        <v>335</v>
      </c>
      <c r="D107" s="342">
        <f>+VLOOKUP($C107,'7.Balansstanden'!$D:$H,3,FALSE)</f>
        <v>357460</v>
      </c>
      <c r="E107" s="342">
        <f>+VLOOKUP($C107,'7.Balansstanden'!$D:$H,5,FALSE)</f>
        <v>371420</v>
      </c>
      <c r="F107" s="342">
        <f t="shared" si="1"/>
        <v>13960</v>
      </c>
      <c r="G107" s="342">
        <f>+VLOOKUP($C107,'5.Verdelingsmatrix lasten'!$A:$AL,38,FALSE)</f>
        <v>91500</v>
      </c>
      <c r="H107" s="342">
        <f>+VLOOKUP($C107,'6.Verdelingsmatrix baten'!$A:$AN,40,FALSE)</f>
        <v>77540</v>
      </c>
      <c r="I107" s="342">
        <f t="shared" si="2"/>
        <v>13960</v>
      </c>
      <c r="J107" s="342">
        <f t="shared" si="3"/>
        <v>0</v>
      </c>
      <c r="K107" s="342">
        <f t="shared" si="4"/>
        <v>728880</v>
      </c>
      <c r="L107" s="292"/>
    </row>
    <row r="108" spans="1:12" x14ac:dyDescent="0.2">
      <c r="A108" s="292"/>
      <c r="B108" s="296"/>
      <c r="C108" s="293" t="s">
        <v>337</v>
      </c>
      <c r="D108" s="342">
        <f>+VLOOKUP($C108,'7.Balansstanden'!$D:$H,3,FALSE)</f>
        <v>259038</v>
      </c>
      <c r="E108" s="342">
        <f>+VLOOKUP($C108,'7.Balansstanden'!$D:$H,5,FALSE)</f>
        <v>286630</v>
      </c>
      <c r="F108" s="342">
        <f t="shared" si="1"/>
        <v>27592</v>
      </c>
      <c r="G108" s="342">
        <f>+VLOOKUP($C108,'5.Verdelingsmatrix lasten'!$A:$AL,38,FALSE)</f>
        <v>29422</v>
      </c>
      <c r="H108" s="342">
        <f>+VLOOKUP($C108,'6.Verdelingsmatrix baten'!$A:$AN,40,FALSE)</f>
        <v>1830</v>
      </c>
      <c r="I108" s="342">
        <f t="shared" si="2"/>
        <v>27592</v>
      </c>
      <c r="J108" s="342">
        <f t="shared" si="3"/>
        <v>0</v>
      </c>
      <c r="K108" s="342">
        <f t="shared" si="4"/>
        <v>545668</v>
      </c>
      <c r="L108" s="292"/>
    </row>
    <row r="109" spans="1:12" x14ac:dyDescent="0.2">
      <c r="A109" s="292"/>
      <c r="B109" s="296"/>
      <c r="C109" s="293" t="s">
        <v>339</v>
      </c>
      <c r="D109" s="342">
        <f>+VLOOKUP($C109,'7.Balansstanden'!$D:$H,3,FALSE)</f>
        <v>50000</v>
      </c>
      <c r="E109" s="342">
        <f>+VLOOKUP($C109,'7.Balansstanden'!$D:$H,5,FALSE)</f>
        <v>0</v>
      </c>
      <c r="F109" s="342">
        <f t="shared" si="1"/>
        <v>-50000</v>
      </c>
      <c r="G109" s="342">
        <f>+VLOOKUP($C109,'5.Verdelingsmatrix lasten'!$A:$AL,38,FALSE)</f>
        <v>0</v>
      </c>
      <c r="H109" s="342">
        <f>+VLOOKUP($C109,'6.Verdelingsmatrix baten'!$A:$AN,40,FALSE)</f>
        <v>50000</v>
      </c>
      <c r="I109" s="342">
        <f t="shared" si="2"/>
        <v>-50000</v>
      </c>
      <c r="J109" s="342">
        <f t="shared" si="3"/>
        <v>0</v>
      </c>
      <c r="K109" s="342">
        <f t="shared" si="4"/>
        <v>50000</v>
      </c>
      <c r="L109" s="292"/>
    </row>
    <row r="110" spans="1:12" x14ac:dyDescent="0.2">
      <c r="A110" s="292"/>
      <c r="B110" s="296"/>
      <c r="C110" s="293" t="s">
        <v>341</v>
      </c>
      <c r="D110" s="342">
        <f>+VLOOKUP($C110,'7.Balansstanden'!$D:$H,3,FALSE)</f>
        <v>0</v>
      </c>
      <c r="E110" s="342">
        <f>+VLOOKUP($C110,'7.Balansstanden'!$D:$H,5,FALSE)</f>
        <v>0</v>
      </c>
      <c r="F110" s="342">
        <f t="shared" si="1"/>
        <v>0</v>
      </c>
      <c r="G110" s="342">
        <f>+VLOOKUP($C110,'5.Verdelingsmatrix lasten'!$A:$AL,38,FALSE)</f>
        <v>0</v>
      </c>
      <c r="H110" s="342">
        <f>+VLOOKUP($C110,'6.Verdelingsmatrix baten'!$A:$AN,40,FALSE)</f>
        <v>0</v>
      </c>
      <c r="I110" s="342">
        <f t="shared" si="2"/>
        <v>0</v>
      </c>
      <c r="J110" s="342">
        <f t="shared" si="3"/>
        <v>0</v>
      </c>
      <c r="K110" s="342">
        <f t="shared" si="4"/>
        <v>0</v>
      </c>
      <c r="L110" s="292"/>
    </row>
    <row r="111" spans="1:12" x14ac:dyDescent="0.2">
      <c r="A111" s="292"/>
      <c r="B111" s="296"/>
      <c r="C111" s="293" t="s">
        <v>343</v>
      </c>
      <c r="D111" s="342">
        <f>+VLOOKUP($C111,'7.Balansstanden'!$D:$H,3,FALSE)</f>
        <v>119839</v>
      </c>
      <c r="E111" s="342">
        <f>+VLOOKUP($C111,'7.Balansstanden'!$D:$H,5,FALSE)</f>
        <v>66846</v>
      </c>
      <c r="F111" s="342">
        <f t="shared" si="1"/>
        <v>-52993</v>
      </c>
      <c r="G111" s="342">
        <f>+VLOOKUP($C111,'5.Verdelingsmatrix lasten'!$A:$AL,38,FALSE)</f>
        <v>0</v>
      </c>
      <c r="H111" s="342">
        <f>+VLOOKUP($C111,'6.Verdelingsmatrix baten'!$A:$AN,40,FALSE)</f>
        <v>52993</v>
      </c>
      <c r="I111" s="342">
        <f t="shared" si="2"/>
        <v>-52993</v>
      </c>
      <c r="J111" s="342">
        <f t="shared" si="3"/>
        <v>0</v>
      </c>
      <c r="K111" s="342">
        <f t="shared" si="4"/>
        <v>186685</v>
      </c>
      <c r="L111" s="292"/>
    </row>
    <row r="112" spans="1:12" x14ac:dyDescent="0.2">
      <c r="A112" s="292"/>
      <c r="B112" s="296"/>
      <c r="C112" s="293" t="s">
        <v>347</v>
      </c>
      <c r="D112" s="327">
        <f>+VLOOKUP($C112,'7.Balansstanden'!$D:$H,3,FALSE)</f>
        <v>0</v>
      </c>
      <c r="E112" s="327">
        <f>+VLOOKUP($C112,'7.Balansstanden'!$D:$H,5,FALSE)</f>
        <v>0</v>
      </c>
      <c r="F112" s="327">
        <f t="shared" si="1"/>
        <v>0</v>
      </c>
      <c r="G112" s="327">
        <f>+VLOOKUP($C112,'5.Verdelingsmatrix lasten'!$A:$AL,38,FALSE)</f>
        <v>0</v>
      </c>
      <c r="H112" s="327">
        <f>+VLOOKUP($C112,'6.Verdelingsmatrix baten'!$A:$AN,40,FALSE)</f>
        <v>0</v>
      </c>
      <c r="I112" s="327">
        <f t="shared" si="2"/>
        <v>0</v>
      </c>
      <c r="J112" s="327">
        <f>IF('4.Informatie'!$C$8&lt;&gt;5,0,ABS(+F112-I112))</f>
        <v>0</v>
      </c>
      <c r="K112" s="327">
        <f>IF('4.Informatie'!$C$8&lt;&gt;5,0,ABS(D112)+ABS(E112))</f>
        <v>0</v>
      </c>
      <c r="L112" s="292"/>
    </row>
    <row r="113" spans="1:12" x14ac:dyDescent="0.2">
      <c r="A113" s="292"/>
      <c r="B113" s="296"/>
      <c r="C113" s="293" t="s">
        <v>349</v>
      </c>
      <c r="D113" s="327">
        <f>+VLOOKUP($C113,'7.Balansstanden'!$D:$H,3,FALSE)</f>
        <v>-1874</v>
      </c>
      <c r="E113" s="327">
        <f>+VLOOKUP($C113,'7.Balansstanden'!$D:$H,5,FALSE)</f>
        <v>9927</v>
      </c>
      <c r="F113" s="327">
        <f t="shared" si="1"/>
        <v>11801</v>
      </c>
      <c r="G113" s="327">
        <f>+VLOOKUP($C113,'5.Verdelingsmatrix lasten'!$A:$AL,38,FALSE)</f>
        <v>18661</v>
      </c>
      <c r="H113" s="327">
        <f>+VLOOKUP($C113,'6.Verdelingsmatrix baten'!$A:$AN,40,FALSE)</f>
        <v>6858</v>
      </c>
      <c r="I113" s="327">
        <f t="shared" si="2"/>
        <v>11803</v>
      </c>
      <c r="J113" s="327">
        <f>IF('4.Informatie'!$C$8&lt;&gt;5,0,ABS(+F113-I113))</f>
        <v>0</v>
      </c>
      <c r="K113" s="327">
        <f>IF('4.Informatie'!$C$8&lt;&gt;5,0,ABS(D113)+ABS(E113))</f>
        <v>0</v>
      </c>
      <c r="L113" s="292"/>
    </row>
    <row r="114" spans="1:12" x14ac:dyDescent="0.2">
      <c r="A114" s="292"/>
      <c r="B114" s="296"/>
      <c r="C114" s="293" t="s">
        <v>351</v>
      </c>
      <c r="D114" s="327">
        <f>+VLOOKUP($C114,'7.Balansstanden'!$D:$H,3,FALSE)</f>
        <v>11449</v>
      </c>
      <c r="E114" s="327">
        <f>+VLOOKUP($C114,'7.Balansstanden'!$D:$H,5,FALSE)</f>
        <v>11128</v>
      </c>
      <c r="F114" s="327">
        <f t="shared" si="1"/>
        <v>-321</v>
      </c>
      <c r="G114" s="327">
        <f>+VLOOKUP($C114,'5.Verdelingsmatrix lasten'!$A:$AL,38,FALSE)</f>
        <v>-322</v>
      </c>
      <c r="H114" s="327">
        <f>+VLOOKUP($C114,'6.Verdelingsmatrix baten'!$A:$AN,40,FALSE)</f>
        <v>0</v>
      </c>
      <c r="I114" s="327">
        <f t="shared" si="2"/>
        <v>-322</v>
      </c>
      <c r="J114" s="327">
        <f>IF('4.Informatie'!$C$8&lt;&gt;5,0,ABS(+F114-I114))</f>
        <v>0</v>
      </c>
      <c r="K114" s="327">
        <f>IF('4.Informatie'!$C$8&lt;&gt;5,0,ABS(D114)+ABS(E114))</f>
        <v>0</v>
      </c>
      <c r="L114" s="292"/>
    </row>
    <row r="115" spans="1:12" x14ac:dyDescent="0.2">
      <c r="A115" s="292"/>
      <c r="B115" s="296"/>
      <c r="C115" s="293" t="s">
        <v>353</v>
      </c>
      <c r="D115" s="327">
        <f>+VLOOKUP($C115,'7.Balansstanden'!$D:$H,3,FALSE)</f>
        <v>0</v>
      </c>
      <c r="E115" s="327">
        <f>+VLOOKUP($C115,'7.Balansstanden'!$D:$H,5,FALSE)</f>
        <v>0</v>
      </c>
      <c r="F115" s="327">
        <f t="shared" si="1"/>
        <v>0</v>
      </c>
      <c r="G115" s="327">
        <f>+VLOOKUP($C115,'5.Verdelingsmatrix lasten'!$A:$AL,38,FALSE)</f>
        <v>0</v>
      </c>
      <c r="H115" s="327">
        <f>+VLOOKUP($C115,'6.Verdelingsmatrix baten'!$A:$AN,40,FALSE)</f>
        <v>0</v>
      </c>
      <c r="I115" s="327">
        <f t="shared" si="2"/>
        <v>0</v>
      </c>
      <c r="J115" s="327">
        <f>IF('4.Informatie'!$C$8&lt;&gt;5,0,ABS(+F115-I115))</f>
        <v>0</v>
      </c>
      <c r="K115" s="327">
        <f>IF('4.Informatie'!$C$8&lt;&gt;5,0,ABS(D115)+ABS(E115))</f>
        <v>0</v>
      </c>
      <c r="L115" s="292"/>
    </row>
    <row r="116" spans="1:12" x14ac:dyDescent="0.2">
      <c r="A116" s="292"/>
      <c r="B116" s="296"/>
      <c r="C116" s="293" t="s">
        <v>355</v>
      </c>
      <c r="D116" s="342">
        <f>+VLOOKUP($C116,'7.Balansstanden'!$D:$H,3,FALSE)</f>
        <v>24675</v>
      </c>
      <c r="E116" s="342">
        <f>+VLOOKUP($C116,'7.Balansstanden'!$D:$H,5,FALSE)</f>
        <v>26600</v>
      </c>
      <c r="F116" s="342">
        <f t="shared" si="1"/>
        <v>1925</v>
      </c>
      <c r="G116" s="342">
        <f>+VLOOKUP($C116,'5.Verdelingsmatrix lasten'!$A:$AL,38,FALSE)</f>
        <v>1925</v>
      </c>
      <c r="H116" s="342">
        <f>+VLOOKUP($C116,'6.Verdelingsmatrix baten'!$A:$AN,40,FALSE)</f>
        <v>0</v>
      </c>
      <c r="I116" s="342">
        <f t="shared" si="2"/>
        <v>1925</v>
      </c>
      <c r="J116" s="342">
        <f t="shared" si="3"/>
        <v>0</v>
      </c>
      <c r="K116" s="342">
        <f t="shared" si="4"/>
        <v>51275</v>
      </c>
      <c r="L116" s="292"/>
    </row>
    <row r="117" spans="1:12" x14ac:dyDescent="0.2">
      <c r="A117" s="292"/>
      <c r="B117" s="296"/>
      <c r="C117" s="293" t="s">
        <v>357</v>
      </c>
      <c r="D117" s="342">
        <f>+VLOOKUP($C117,'7.Balansstanden'!$D:$H,3,FALSE)</f>
        <v>0</v>
      </c>
      <c r="E117" s="342">
        <f>+VLOOKUP($C117,'7.Balansstanden'!$D:$H,5,FALSE)</f>
        <v>0</v>
      </c>
      <c r="F117" s="342">
        <f t="shared" si="1"/>
        <v>0</v>
      </c>
      <c r="G117" s="342">
        <f>+VLOOKUP($C117,'5.Verdelingsmatrix lasten'!$A:$AL,38,FALSE)</f>
        <v>0</v>
      </c>
      <c r="H117" s="342">
        <f>+VLOOKUP($C117,'6.Verdelingsmatrix baten'!$A:$AN,40,FALSE)</f>
        <v>0</v>
      </c>
      <c r="I117" s="342">
        <f t="shared" si="2"/>
        <v>0</v>
      </c>
      <c r="J117" s="342">
        <f t="shared" si="3"/>
        <v>0</v>
      </c>
      <c r="K117" s="342">
        <f t="shared" si="4"/>
        <v>0</v>
      </c>
      <c r="L117" s="292"/>
    </row>
    <row r="118" spans="1:12" x14ac:dyDescent="0.2">
      <c r="A118" s="292"/>
      <c r="B118" s="296"/>
      <c r="C118" s="293" t="s">
        <v>359</v>
      </c>
      <c r="D118" s="342">
        <f>+VLOOKUP($C118,'7.Balansstanden'!$D:$H,3,FALSE)</f>
        <v>0</v>
      </c>
      <c r="E118" s="342">
        <f>+VLOOKUP($C118,'7.Balansstanden'!$D:$H,5,FALSE)</f>
        <v>0</v>
      </c>
      <c r="F118" s="342">
        <f t="shared" si="1"/>
        <v>0</v>
      </c>
      <c r="G118" s="342">
        <f>+VLOOKUP($C118,'5.Verdelingsmatrix lasten'!$A:$AL,38,FALSE)</f>
        <v>0</v>
      </c>
      <c r="H118" s="342">
        <f>+VLOOKUP($C118,'6.Verdelingsmatrix baten'!$A:$AN,40,FALSE)</f>
        <v>0</v>
      </c>
      <c r="I118" s="342">
        <f t="shared" si="2"/>
        <v>0</v>
      </c>
      <c r="J118" s="342">
        <f t="shared" si="3"/>
        <v>0</v>
      </c>
      <c r="K118" s="342">
        <f t="shared" si="4"/>
        <v>0</v>
      </c>
      <c r="L118" s="292"/>
    </row>
    <row r="119" spans="1:12" x14ac:dyDescent="0.2">
      <c r="A119" s="292"/>
      <c r="B119" s="296"/>
      <c r="C119" s="293" t="s">
        <v>361</v>
      </c>
      <c r="D119" s="342">
        <f>+VLOOKUP($C119,'7.Balansstanden'!$D:$H,3,FALSE)</f>
        <v>158348</v>
      </c>
      <c r="E119" s="342">
        <f>+VLOOKUP($C119,'7.Balansstanden'!$D:$H,5,FALSE)</f>
        <v>344861</v>
      </c>
      <c r="F119" s="342">
        <f t="shared" si="1"/>
        <v>186513</v>
      </c>
      <c r="G119" s="342">
        <f>+VLOOKUP($C119,'5.Verdelingsmatrix lasten'!$A:$AL,38,FALSE)</f>
        <v>186513</v>
      </c>
      <c r="H119" s="342">
        <f>+VLOOKUP($C119,'6.Verdelingsmatrix baten'!$A:$AN,40,FALSE)</f>
        <v>0</v>
      </c>
      <c r="I119" s="342">
        <f t="shared" si="2"/>
        <v>186513</v>
      </c>
      <c r="J119" s="342">
        <f t="shared" si="3"/>
        <v>0</v>
      </c>
      <c r="K119" s="342">
        <f t="shared" si="4"/>
        <v>503209</v>
      </c>
      <c r="L119" s="292"/>
    </row>
    <row r="120" spans="1:12" x14ac:dyDescent="0.2">
      <c r="A120" s="292"/>
      <c r="B120" s="296"/>
      <c r="C120" s="293" t="s">
        <v>363</v>
      </c>
      <c r="D120" s="342">
        <f>+VLOOKUP($C120,'7.Balansstanden'!$D:$H,3,FALSE)</f>
        <v>19690</v>
      </c>
      <c r="E120" s="342">
        <f>+VLOOKUP($C120,'7.Balansstanden'!$D:$H,5,FALSE)</f>
        <v>-20075</v>
      </c>
      <c r="F120" s="342">
        <f t="shared" si="1"/>
        <v>-39765</v>
      </c>
      <c r="G120" s="342">
        <f>+VLOOKUP($C120,'5.Verdelingsmatrix lasten'!$A:$AL,38,FALSE)</f>
        <v>-39765</v>
      </c>
      <c r="H120" s="342">
        <f>+VLOOKUP($C120,'6.Verdelingsmatrix baten'!$A:$AN,40,FALSE)</f>
        <v>0</v>
      </c>
      <c r="I120" s="342">
        <f t="shared" si="2"/>
        <v>-39765</v>
      </c>
      <c r="J120" s="342">
        <f t="shared" si="3"/>
        <v>0</v>
      </c>
      <c r="K120" s="342">
        <f t="shared" si="4"/>
        <v>39765</v>
      </c>
      <c r="L120" s="292"/>
    </row>
    <row r="121" spans="1:12" x14ac:dyDescent="0.2">
      <c r="A121" s="292"/>
      <c r="B121" s="296"/>
      <c r="C121" s="293" t="s">
        <v>365</v>
      </c>
      <c r="D121" s="342">
        <f>+VLOOKUP($C121,'7.Balansstanden'!$D:$H,3,FALSE)</f>
        <v>17755</v>
      </c>
      <c r="E121" s="342">
        <f>+VLOOKUP($C121,'7.Balansstanden'!$D:$H,5,FALSE)</f>
        <v>19816</v>
      </c>
      <c r="F121" s="342">
        <f t="shared" si="1"/>
        <v>2061</v>
      </c>
      <c r="G121" s="342">
        <f>+VLOOKUP($C121,'5.Verdelingsmatrix lasten'!$A:$AL,38,FALSE)</f>
        <v>2061</v>
      </c>
      <c r="H121" s="342">
        <f>+VLOOKUP($C121,'6.Verdelingsmatrix baten'!$A:$AN,40,FALSE)</f>
        <v>0</v>
      </c>
      <c r="I121" s="342">
        <f t="shared" si="2"/>
        <v>2061</v>
      </c>
      <c r="J121" s="342">
        <f t="shared" si="3"/>
        <v>0</v>
      </c>
      <c r="K121" s="342">
        <f t="shared" si="4"/>
        <v>37571</v>
      </c>
      <c r="L121" s="292"/>
    </row>
    <row r="122" spans="1:12" x14ac:dyDescent="0.2">
      <c r="A122" s="292"/>
      <c r="B122" s="296"/>
      <c r="C122" s="293" t="s">
        <v>367</v>
      </c>
      <c r="D122" s="342">
        <f>+VLOOKUP($C122,'7.Balansstanden'!$D:$H,3,FALSE)</f>
        <v>0</v>
      </c>
      <c r="E122" s="342">
        <f>+VLOOKUP($C122,'7.Balansstanden'!$D:$H,5,FALSE)</f>
        <v>0</v>
      </c>
      <c r="F122" s="342">
        <f t="shared" si="1"/>
        <v>0</v>
      </c>
      <c r="G122" s="342">
        <f>+VLOOKUP($C122,'5.Verdelingsmatrix lasten'!$A:$AL,38,FALSE)</f>
        <v>0</v>
      </c>
      <c r="H122" s="342">
        <f>+VLOOKUP($C122,'6.Verdelingsmatrix baten'!$A:$AN,40,FALSE)</f>
        <v>0</v>
      </c>
      <c r="I122" s="342">
        <f t="shared" si="2"/>
        <v>0</v>
      </c>
      <c r="J122" s="342">
        <f t="shared" si="3"/>
        <v>0</v>
      </c>
      <c r="K122" s="342">
        <f t="shared" si="4"/>
        <v>0</v>
      </c>
      <c r="L122" s="292"/>
    </row>
    <row r="123" spans="1:12" x14ac:dyDescent="0.2">
      <c r="A123" s="292"/>
      <c r="B123" s="296"/>
      <c r="C123" s="293" t="s">
        <v>369</v>
      </c>
      <c r="D123" s="342">
        <f>+VLOOKUP($C123,'7.Balansstanden'!$D:$H,3,FALSE)</f>
        <v>0</v>
      </c>
      <c r="E123" s="342">
        <f>+VLOOKUP($C123,'7.Balansstanden'!$D:$H,5,FALSE)</f>
        <v>0</v>
      </c>
      <c r="F123" s="342">
        <f t="shared" si="1"/>
        <v>0</v>
      </c>
      <c r="G123" s="342">
        <f>+VLOOKUP($C123,'5.Verdelingsmatrix lasten'!$A:$AL,38,FALSE)</f>
        <v>0</v>
      </c>
      <c r="H123" s="342">
        <f>+VLOOKUP($C123,'6.Verdelingsmatrix baten'!$A:$AN,40,FALSE)</f>
        <v>0</v>
      </c>
      <c r="I123" s="342">
        <f t="shared" si="2"/>
        <v>0</v>
      </c>
      <c r="J123" s="342">
        <f t="shared" si="3"/>
        <v>0</v>
      </c>
      <c r="K123" s="342">
        <f t="shared" si="4"/>
        <v>0</v>
      </c>
      <c r="L123" s="292"/>
    </row>
    <row r="124" spans="1:12" x14ac:dyDescent="0.2">
      <c r="A124" s="292"/>
      <c r="B124" s="296"/>
      <c r="C124" s="293" t="s">
        <v>371</v>
      </c>
      <c r="D124" s="342">
        <f>+VLOOKUP($C124,'7.Balansstanden'!$D:$H,3,FALSE)</f>
        <v>0</v>
      </c>
      <c r="E124" s="342">
        <f>+VLOOKUP($C124,'7.Balansstanden'!$D:$H,5,FALSE)</f>
        <v>0</v>
      </c>
      <c r="F124" s="342">
        <f t="shared" si="1"/>
        <v>0</v>
      </c>
      <c r="G124" s="342">
        <f>+VLOOKUP($C124,'5.Verdelingsmatrix lasten'!$A:$AL,38,FALSE)</f>
        <v>0</v>
      </c>
      <c r="H124" s="342">
        <f>+VLOOKUP($C124,'6.Verdelingsmatrix baten'!$A:$AN,40,FALSE)</f>
        <v>0</v>
      </c>
      <c r="I124" s="342">
        <f t="shared" si="2"/>
        <v>0</v>
      </c>
      <c r="J124" s="342">
        <f t="shared" si="3"/>
        <v>0</v>
      </c>
      <c r="K124" s="342">
        <f t="shared" si="4"/>
        <v>0</v>
      </c>
      <c r="L124" s="292"/>
    </row>
    <row r="125" spans="1:12" x14ac:dyDescent="0.2">
      <c r="A125" s="292"/>
      <c r="B125" s="296"/>
      <c r="C125" s="293" t="s">
        <v>373</v>
      </c>
      <c r="D125" s="342">
        <f>+VLOOKUP($C125,'7.Balansstanden'!$D:$H,3,FALSE)</f>
        <v>33</v>
      </c>
      <c r="E125" s="342">
        <f>+VLOOKUP($C125,'7.Balansstanden'!$D:$H,5,FALSE)</f>
        <v>38</v>
      </c>
      <c r="F125" s="342">
        <f t="shared" si="1"/>
        <v>5</v>
      </c>
      <c r="G125" s="342">
        <f>+VLOOKUP($C125,'5.Verdelingsmatrix lasten'!$A:$AL,38,FALSE)</f>
        <v>5</v>
      </c>
      <c r="H125" s="342">
        <f>+VLOOKUP($C125,'6.Verdelingsmatrix baten'!$A:$AN,40,FALSE)</f>
        <v>0</v>
      </c>
      <c r="I125" s="342">
        <f t="shared" si="2"/>
        <v>5</v>
      </c>
      <c r="J125" s="342">
        <f t="shared" si="3"/>
        <v>0</v>
      </c>
      <c r="K125" s="342">
        <f t="shared" si="4"/>
        <v>71</v>
      </c>
      <c r="L125" s="292"/>
    </row>
    <row r="126" spans="1:12" x14ac:dyDescent="0.2">
      <c r="A126" s="292"/>
      <c r="B126" s="296"/>
      <c r="C126" s="293" t="s">
        <v>375</v>
      </c>
      <c r="D126" s="342">
        <f>+VLOOKUP($C126,'7.Balansstanden'!$D:$H,3,FALSE)</f>
        <v>0</v>
      </c>
      <c r="E126" s="342">
        <f>+VLOOKUP($C126,'7.Balansstanden'!$D:$H,5,FALSE)</f>
        <v>0</v>
      </c>
      <c r="F126" s="342">
        <f t="shared" si="1"/>
        <v>0</v>
      </c>
      <c r="G126" s="342">
        <f>+VLOOKUP($C126,'5.Verdelingsmatrix lasten'!$A:$AL,38,FALSE)</f>
        <v>0</v>
      </c>
      <c r="H126" s="342">
        <f>+VLOOKUP($C126,'6.Verdelingsmatrix baten'!$A:$AN,40,FALSE)</f>
        <v>0</v>
      </c>
      <c r="I126" s="342">
        <f t="shared" si="2"/>
        <v>0</v>
      </c>
      <c r="J126" s="342">
        <f t="shared" si="3"/>
        <v>0</v>
      </c>
      <c r="K126" s="342">
        <f t="shared" si="4"/>
        <v>0</v>
      </c>
      <c r="L126" s="292"/>
    </row>
    <row r="127" spans="1:12" x14ac:dyDescent="0.2">
      <c r="A127" s="292"/>
      <c r="B127" s="296"/>
      <c r="C127" s="293" t="s">
        <v>377</v>
      </c>
      <c r="D127" s="342">
        <f>+VLOOKUP($C127,'7.Balansstanden'!$D:$H,3,FALSE)</f>
        <v>4026</v>
      </c>
      <c r="E127" s="342">
        <f>+VLOOKUP($C127,'7.Balansstanden'!$D:$H,5,FALSE)</f>
        <v>328</v>
      </c>
      <c r="F127" s="342">
        <f t="shared" si="1"/>
        <v>-3698</v>
      </c>
      <c r="G127" s="342">
        <f>+VLOOKUP($C127,'5.Verdelingsmatrix lasten'!$A:$AL,38,FALSE)</f>
        <v>-3698</v>
      </c>
      <c r="H127" s="342">
        <f>+VLOOKUP($C127,'6.Verdelingsmatrix baten'!$A:$AN,40,FALSE)</f>
        <v>0</v>
      </c>
      <c r="I127" s="342">
        <f t="shared" si="2"/>
        <v>-3698</v>
      </c>
      <c r="J127" s="342">
        <f t="shared" si="3"/>
        <v>0</v>
      </c>
      <c r="K127" s="342">
        <f t="shared" si="4"/>
        <v>4354</v>
      </c>
      <c r="L127" s="292"/>
    </row>
    <row r="128" spans="1:12" x14ac:dyDescent="0.2">
      <c r="A128" s="292"/>
      <c r="B128" s="296"/>
      <c r="C128" s="293" t="s">
        <v>379</v>
      </c>
      <c r="D128" s="342">
        <f>+VLOOKUP($C128,'7.Balansstanden'!$D:$H,3,FALSE)</f>
        <v>0</v>
      </c>
      <c r="E128" s="342">
        <f>+VLOOKUP($C128,'7.Balansstanden'!$D:$H,5,FALSE)</f>
        <v>1835</v>
      </c>
      <c r="F128" s="342">
        <f t="shared" si="1"/>
        <v>1835</v>
      </c>
      <c r="G128" s="342">
        <f>+VLOOKUP($C128,'5.Verdelingsmatrix lasten'!$A:$AL,38,FALSE)</f>
        <v>1835</v>
      </c>
      <c r="H128" s="342">
        <f>+VLOOKUP($C128,'6.Verdelingsmatrix baten'!$A:$AN,40,FALSE)</f>
        <v>0</v>
      </c>
      <c r="I128" s="342">
        <f t="shared" si="2"/>
        <v>1835</v>
      </c>
      <c r="J128" s="342">
        <f t="shared" si="3"/>
        <v>0</v>
      </c>
      <c r="K128" s="342">
        <f t="shared" si="4"/>
        <v>1835</v>
      </c>
      <c r="L128" s="292"/>
    </row>
    <row r="129" spans="1:12" x14ac:dyDescent="0.2">
      <c r="A129" s="292"/>
      <c r="B129" s="296"/>
      <c r="C129" s="293" t="s">
        <v>381</v>
      </c>
      <c r="D129" s="342">
        <f>+VLOOKUP($C129,'7.Balansstanden'!$D:$H,3,FALSE)</f>
        <v>65277</v>
      </c>
      <c r="E129" s="342">
        <f>+VLOOKUP($C129,'7.Balansstanden'!$D:$H,5,FALSE)</f>
        <v>28278</v>
      </c>
      <c r="F129" s="342">
        <f t="shared" si="1"/>
        <v>-36999</v>
      </c>
      <c r="G129" s="342">
        <f>+VLOOKUP($C129,'5.Verdelingsmatrix lasten'!$A:$AL,38,FALSE)</f>
        <v>-36998</v>
      </c>
      <c r="H129" s="342">
        <f>+VLOOKUP($C129,'6.Verdelingsmatrix baten'!$A:$AN,40,FALSE)</f>
        <v>0</v>
      </c>
      <c r="I129" s="342">
        <f t="shared" si="2"/>
        <v>-36998</v>
      </c>
      <c r="J129" s="342">
        <f t="shared" si="3"/>
        <v>1</v>
      </c>
      <c r="K129" s="342">
        <f t="shared" si="4"/>
        <v>93555</v>
      </c>
      <c r="L129" s="292"/>
    </row>
    <row r="130" spans="1:12" x14ac:dyDescent="0.2">
      <c r="A130" s="292"/>
      <c r="B130" s="296"/>
      <c r="C130" s="293" t="s">
        <v>385</v>
      </c>
      <c r="D130" s="327">
        <f>+VLOOKUP($C130,'7.Balansstanden'!$D:$H,3,FALSE)</f>
        <v>106100</v>
      </c>
      <c r="E130" s="327">
        <f>+VLOOKUP($C130,'7.Balansstanden'!$D:$H,5,FALSE)</f>
        <v>933612</v>
      </c>
      <c r="F130" s="327">
        <f t="shared" si="1"/>
        <v>827512</v>
      </c>
      <c r="G130" s="327">
        <f>+VLOOKUP($C130,'5.Verdelingsmatrix lasten'!$A:$AL,38,FALSE)</f>
        <v>327681</v>
      </c>
      <c r="H130" s="327">
        <f>+VLOOKUP($C130,'6.Verdelingsmatrix baten'!$A:$AN,40,FALSE)</f>
        <v>1155193</v>
      </c>
      <c r="I130" s="327">
        <f>+H130-G130</f>
        <v>827512</v>
      </c>
      <c r="J130" s="327">
        <f>IF('4.Informatie'!$C$8&lt;&gt;5,0,ABS(+F130-I130))</f>
        <v>0</v>
      </c>
      <c r="K130" s="327">
        <f>IF('4.Informatie'!$C$8&lt;&gt;5,0,ABS(D130)+ABS(E130))</f>
        <v>0</v>
      </c>
      <c r="L130" s="292"/>
    </row>
    <row r="131" spans="1:12" x14ac:dyDescent="0.2">
      <c r="A131" s="292"/>
      <c r="B131" s="296"/>
      <c r="C131" s="293" t="s">
        <v>387</v>
      </c>
      <c r="D131" s="327">
        <f>+VLOOKUP($C131,'7.Balansstanden'!$D:$H,3,FALSE)</f>
        <v>1453888</v>
      </c>
      <c r="E131" s="327">
        <f>+VLOOKUP($C131,'7.Balansstanden'!$D:$H,5,FALSE)</f>
        <v>714426</v>
      </c>
      <c r="F131" s="327">
        <f t="shared" si="1"/>
        <v>-739462</v>
      </c>
      <c r="G131" s="327">
        <f>+VLOOKUP($C131,'5.Verdelingsmatrix lasten'!$A:$AL,38,FALSE)</f>
        <v>975775</v>
      </c>
      <c r="H131" s="327">
        <f>+VLOOKUP($C131,'6.Verdelingsmatrix baten'!$A:$AN,40,FALSE)</f>
        <v>236313</v>
      </c>
      <c r="I131" s="327">
        <f t="shared" ref="I131:I152" si="5">+H131-G131</f>
        <v>-739462</v>
      </c>
      <c r="J131" s="327">
        <f>IF('4.Informatie'!$C$8&lt;&gt;5,0,ABS(+F131-I131))</f>
        <v>0</v>
      </c>
      <c r="K131" s="327">
        <f>IF('4.Informatie'!$C$8&lt;&gt;5,0,ABS(D131)+ABS(E131))</f>
        <v>0</v>
      </c>
      <c r="L131" s="292"/>
    </row>
    <row r="132" spans="1:12" x14ac:dyDescent="0.2">
      <c r="A132" s="292"/>
      <c r="B132" s="296"/>
      <c r="C132" s="293" t="s">
        <v>389</v>
      </c>
      <c r="D132" s="327">
        <f>+VLOOKUP($C132,'7.Balansstanden'!$D:$H,3,FALSE)</f>
        <v>110143</v>
      </c>
      <c r="E132" s="327">
        <f>+VLOOKUP($C132,'7.Balansstanden'!$D:$H,5,FALSE)</f>
        <v>0</v>
      </c>
      <c r="F132" s="327">
        <f t="shared" si="1"/>
        <v>-110143</v>
      </c>
      <c r="G132" s="327">
        <f>+VLOOKUP($C132,'5.Verdelingsmatrix lasten'!$A:$AL,38,FALSE)</f>
        <v>0</v>
      </c>
      <c r="H132" s="327">
        <f>+VLOOKUP($C132,'6.Verdelingsmatrix baten'!$A:$AN,40,FALSE)</f>
        <v>-110143</v>
      </c>
      <c r="I132" s="327">
        <f t="shared" si="5"/>
        <v>-110143</v>
      </c>
      <c r="J132" s="327">
        <f>IF('4.Informatie'!$C$8&lt;&gt;5,0,ABS(+F132-I132))</f>
        <v>0</v>
      </c>
      <c r="K132" s="327">
        <f>IF('4.Informatie'!$C$8&lt;&gt;5,0,ABS(D132)+ABS(E132))</f>
        <v>0</v>
      </c>
      <c r="L132" s="292"/>
    </row>
    <row r="133" spans="1:12" x14ac:dyDescent="0.2">
      <c r="A133" s="292"/>
      <c r="B133" s="296"/>
      <c r="C133" s="293" t="s">
        <v>391</v>
      </c>
      <c r="D133" s="327">
        <f>+VLOOKUP($C133,'7.Balansstanden'!$D:$H,3,FALSE)</f>
        <v>54162</v>
      </c>
      <c r="E133" s="327">
        <f>+VLOOKUP($C133,'7.Balansstanden'!$D:$H,5,FALSE)</f>
        <v>56904</v>
      </c>
      <c r="F133" s="327">
        <f t="shared" si="1"/>
        <v>2742</v>
      </c>
      <c r="G133" s="327">
        <f>+VLOOKUP($C133,'5.Verdelingsmatrix lasten'!$A:$AL,38,FALSE)</f>
        <v>4019</v>
      </c>
      <c r="H133" s="327">
        <f>+VLOOKUP($C133,'6.Verdelingsmatrix baten'!$A:$AN,40,FALSE)</f>
        <v>6760</v>
      </c>
      <c r="I133" s="327">
        <f t="shared" si="5"/>
        <v>2741</v>
      </c>
      <c r="J133" s="327">
        <f>IF('4.Informatie'!$C$8&lt;&gt;5,0,ABS(+F133-I133))</f>
        <v>0</v>
      </c>
      <c r="K133" s="327">
        <f>IF('4.Informatie'!$C$8&lt;&gt;5,0,ABS(D133)+ABS(E133))</f>
        <v>0</v>
      </c>
      <c r="L133" s="292"/>
    </row>
    <row r="134" spans="1:12" x14ac:dyDescent="0.2">
      <c r="A134" s="292"/>
      <c r="B134" s="296"/>
      <c r="C134" s="293" t="s">
        <v>393</v>
      </c>
      <c r="D134" s="342">
        <f>+VLOOKUP($C134,'7.Balansstanden'!$D:$H,3,FALSE)</f>
        <v>0</v>
      </c>
      <c r="E134" s="342">
        <f>+VLOOKUP($C134,'7.Balansstanden'!$D:$H,5,FALSE)</f>
        <v>0</v>
      </c>
      <c r="F134" s="342">
        <f t="shared" si="1"/>
        <v>0</v>
      </c>
      <c r="G134" s="342">
        <f>+VLOOKUP($C134,'5.Verdelingsmatrix lasten'!$A:$AL,38,FALSE)</f>
        <v>0</v>
      </c>
      <c r="H134" s="342">
        <f>+VLOOKUP($C134,'6.Verdelingsmatrix baten'!$A:$AN,40,FALSE)</f>
        <v>0</v>
      </c>
      <c r="I134" s="342">
        <f t="shared" si="5"/>
        <v>0</v>
      </c>
      <c r="J134" s="342">
        <f t="shared" si="3"/>
        <v>0</v>
      </c>
      <c r="K134" s="342">
        <f t="shared" si="4"/>
        <v>0</v>
      </c>
      <c r="L134" s="292"/>
    </row>
    <row r="135" spans="1:12" x14ac:dyDescent="0.2">
      <c r="A135" s="292"/>
      <c r="B135" s="296"/>
      <c r="C135" s="293" t="s">
        <v>395</v>
      </c>
      <c r="D135" s="342">
        <f>+VLOOKUP($C135,'7.Balansstanden'!$D:$H,3,FALSE)</f>
        <v>0</v>
      </c>
      <c r="E135" s="342">
        <f>+VLOOKUP($C135,'7.Balansstanden'!$D:$H,5,FALSE)</f>
        <v>0</v>
      </c>
      <c r="F135" s="342">
        <f t="shared" si="1"/>
        <v>0</v>
      </c>
      <c r="G135" s="342">
        <f>+VLOOKUP($C135,'5.Verdelingsmatrix lasten'!$A:$AL,38,FALSE)</f>
        <v>0</v>
      </c>
      <c r="H135" s="342">
        <f>+VLOOKUP($C135,'6.Verdelingsmatrix baten'!$A:$AN,40,FALSE)</f>
        <v>0</v>
      </c>
      <c r="I135" s="342">
        <f t="shared" si="5"/>
        <v>0</v>
      </c>
      <c r="J135" s="342">
        <f t="shared" si="3"/>
        <v>0</v>
      </c>
      <c r="K135" s="342">
        <f t="shared" si="4"/>
        <v>0</v>
      </c>
      <c r="L135" s="292"/>
    </row>
    <row r="136" spans="1:12" x14ac:dyDescent="0.2">
      <c r="A136" s="292"/>
      <c r="B136" s="296"/>
      <c r="C136" s="293" t="s">
        <v>397</v>
      </c>
      <c r="D136" s="342">
        <f>+VLOOKUP($C136,'7.Balansstanden'!$D:$H,3,FALSE)</f>
        <v>724</v>
      </c>
      <c r="E136" s="342">
        <f>+VLOOKUP($C136,'7.Balansstanden'!$D:$H,5,FALSE)</f>
        <v>543</v>
      </c>
      <c r="F136" s="342">
        <f t="shared" si="1"/>
        <v>-181</v>
      </c>
      <c r="G136" s="342">
        <f>+VLOOKUP($C136,'5.Verdelingsmatrix lasten'!$A:$AL,38,FALSE)</f>
        <v>0</v>
      </c>
      <c r="H136" s="342">
        <f>+VLOOKUP($C136,'6.Verdelingsmatrix baten'!$A:$AN,40,FALSE)</f>
        <v>-181</v>
      </c>
      <c r="I136" s="342">
        <f t="shared" si="5"/>
        <v>-181</v>
      </c>
      <c r="J136" s="342">
        <f t="shared" si="3"/>
        <v>0</v>
      </c>
      <c r="K136" s="342">
        <f t="shared" si="4"/>
        <v>1267</v>
      </c>
      <c r="L136" s="292"/>
    </row>
    <row r="137" spans="1:12" x14ac:dyDescent="0.2">
      <c r="A137" s="292"/>
      <c r="B137" s="296"/>
      <c r="C137" s="293" t="s">
        <v>399</v>
      </c>
      <c r="D137" s="342">
        <f>+VLOOKUP($C137,'7.Balansstanden'!$D:$H,3,FALSE)</f>
        <v>0</v>
      </c>
      <c r="E137" s="342">
        <f>+VLOOKUP($C137,'7.Balansstanden'!$D:$H,5,FALSE)</f>
        <v>0</v>
      </c>
      <c r="F137" s="342">
        <f t="shared" si="1"/>
        <v>0</v>
      </c>
      <c r="G137" s="342">
        <f>+VLOOKUP($C137,'5.Verdelingsmatrix lasten'!$A:$AL,38,FALSE)</f>
        <v>0</v>
      </c>
      <c r="H137" s="342">
        <f>+VLOOKUP($C137,'6.Verdelingsmatrix baten'!$A:$AN,40,FALSE)</f>
        <v>0</v>
      </c>
      <c r="I137" s="342">
        <f t="shared" si="5"/>
        <v>0</v>
      </c>
      <c r="J137" s="342">
        <f t="shared" si="3"/>
        <v>0</v>
      </c>
      <c r="K137" s="342">
        <f t="shared" si="4"/>
        <v>0</v>
      </c>
      <c r="L137" s="292"/>
    </row>
    <row r="138" spans="1:12" x14ac:dyDescent="0.2">
      <c r="A138" s="292"/>
      <c r="B138" s="296"/>
      <c r="C138" s="293" t="s">
        <v>401</v>
      </c>
      <c r="D138" s="342">
        <f>+VLOOKUP($C138,'7.Balansstanden'!$D:$H,3,FALSE)</f>
        <v>12147</v>
      </c>
      <c r="E138" s="342">
        <f>+VLOOKUP($C138,'7.Balansstanden'!$D:$H,5,FALSE)</f>
        <v>12147</v>
      </c>
      <c r="F138" s="342">
        <f t="shared" si="1"/>
        <v>0</v>
      </c>
      <c r="G138" s="342">
        <f>+VLOOKUP($C138,'5.Verdelingsmatrix lasten'!$A:$AL,38,FALSE)</f>
        <v>0</v>
      </c>
      <c r="H138" s="342">
        <f>+VLOOKUP($C138,'6.Verdelingsmatrix baten'!$A:$AN,40,FALSE)</f>
        <v>0</v>
      </c>
      <c r="I138" s="342">
        <f t="shared" si="5"/>
        <v>0</v>
      </c>
      <c r="J138" s="342">
        <f t="shared" si="3"/>
        <v>0</v>
      </c>
      <c r="K138" s="342">
        <f t="shared" si="4"/>
        <v>24294</v>
      </c>
      <c r="L138" s="292"/>
    </row>
    <row r="139" spans="1:12" x14ac:dyDescent="0.2">
      <c r="A139" s="292"/>
      <c r="B139" s="296"/>
      <c r="C139" s="293" t="s">
        <v>403</v>
      </c>
      <c r="D139" s="342">
        <f>+VLOOKUP($C139,'7.Balansstanden'!$D:$H,3,FALSE)</f>
        <v>0</v>
      </c>
      <c r="E139" s="342">
        <f>+VLOOKUP($C139,'7.Balansstanden'!$D:$H,5,FALSE)</f>
        <v>0</v>
      </c>
      <c r="F139" s="342">
        <f t="shared" si="1"/>
        <v>0</v>
      </c>
      <c r="G139" s="342">
        <f>+VLOOKUP($C139,'5.Verdelingsmatrix lasten'!$A:$AL,38,FALSE)</f>
        <v>0</v>
      </c>
      <c r="H139" s="342">
        <f>+VLOOKUP($C139,'6.Verdelingsmatrix baten'!$A:$AN,40,FALSE)</f>
        <v>0</v>
      </c>
      <c r="I139" s="342">
        <f t="shared" si="5"/>
        <v>0</v>
      </c>
      <c r="J139" s="342">
        <f t="shared" si="3"/>
        <v>0</v>
      </c>
      <c r="K139" s="342">
        <f t="shared" si="4"/>
        <v>0</v>
      </c>
      <c r="L139" s="292"/>
    </row>
    <row r="140" spans="1:12" x14ac:dyDescent="0.2">
      <c r="A140" s="292"/>
      <c r="B140" s="296"/>
      <c r="C140" s="293" t="s">
        <v>405</v>
      </c>
      <c r="D140" s="342">
        <f>+VLOOKUP($C140,'7.Balansstanden'!$D:$H,3,FALSE)</f>
        <v>31627</v>
      </c>
      <c r="E140" s="342">
        <f>+VLOOKUP($C140,'7.Balansstanden'!$D:$H,5,FALSE)</f>
        <v>23742</v>
      </c>
      <c r="F140" s="342">
        <f t="shared" si="1"/>
        <v>-7885</v>
      </c>
      <c r="G140" s="342">
        <f>+VLOOKUP($C140,'5.Verdelingsmatrix lasten'!$A:$AL,38,FALSE)</f>
        <v>0</v>
      </c>
      <c r="H140" s="342">
        <f>+VLOOKUP($C140,'6.Verdelingsmatrix baten'!$A:$AN,40,FALSE)</f>
        <v>-7885</v>
      </c>
      <c r="I140" s="342">
        <f t="shared" si="5"/>
        <v>-7885</v>
      </c>
      <c r="J140" s="342">
        <f t="shared" si="3"/>
        <v>0</v>
      </c>
      <c r="K140" s="342">
        <f t="shared" si="4"/>
        <v>55369</v>
      </c>
      <c r="L140" s="292"/>
    </row>
    <row r="141" spans="1:12" x14ac:dyDescent="0.2">
      <c r="A141" s="292"/>
      <c r="B141" s="296"/>
      <c r="C141" s="293" t="s">
        <v>407</v>
      </c>
      <c r="D141" s="342">
        <f>+VLOOKUP($C141,'7.Balansstanden'!$D:$H,3,FALSE)</f>
        <v>0</v>
      </c>
      <c r="E141" s="342">
        <f>+VLOOKUP($C141,'7.Balansstanden'!$D:$H,5,FALSE)</f>
        <v>0</v>
      </c>
      <c r="F141" s="342">
        <f t="shared" si="1"/>
        <v>0</v>
      </c>
      <c r="G141" s="342">
        <f>+VLOOKUP($C141,'5.Verdelingsmatrix lasten'!$A:$AL,38,FALSE)</f>
        <v>0</v>
      </c>
      <c r="H141" s="342">
        <f>+VLOOKUP($C141,'6.Verdelingsmatrix baten'!$A:$AN,40,FALSE)</f>
        <v>0</v>
      </c>
      <c r="I141" s="342">
        <f t="shared" si="5"/>
        <v>0</v>
      </c>
      <c r="J141" s="342">
        <f t="shared" si="3"/>
        <v>0</v>
      </c>
      <c r="K141" s="342">
        <f t="shared" si="4"/>
        <v>0</v>
      </c>
      <c r="L141" s="292"/>
    </row>
    <row r="142" spans="1:12" x14ac:dyDescent="0.2">
      <c r="A142" s="292"/>
      <c r="B142" s="296"/>
      <c r="C142" s="293" t="s">
        <v>409</v>
      </c>
      <c r="D142" s="342">
        <f>+VLOOKUP($C142,'7.Balansstanden'!$D:$H,3,FALSE)</f>
        <v>2861</v>
      </c>
      <c r="E142" s="342">
        <f>+VLOOKUP($C142,'7.Balansstanden'!$D:$H,5,FALSE)</f>
        <v>2257</v>
      </c>
      <c r="F142" s="342">
        <f t="shared" si="1"/>
        <v>-604</v>
      </c>
      <c r="G142" s="342">
        <f>+VLOOKUP($C142,'5.Verdelingsmatrix lasten'!$A:$AL,38,FALSE)</f>
        <v>0</v>
      </c>
      <c r="H142" s="342">
        <f>+VLOOKUP($C142,'6.Verdelingsmatrix baten'!$A:$AN,40,FALSE)</f>
        <v>-604</v>
      </c>
      <c r="I142" s="342">
        <f t="shared" si="5"/>
        <v>-604</v>
      </c>
      <c r="J142" s="342">
        <f t="shared" si="3"/>
        <v>0</v>
      </c>
      <c r="K142" s="342">
        <f t="shared" si="4"/>
        <v>5118</v>
      </c>
      <c r="L142" s="292"/>
    </row>
    <row r="143" spans="1:12" x14ac:dyDescent="0.2">
      <c r="A143" s="292"/>
      <c r="B143" s="296"/>
      <c r="C143" s="293" t="s">
        <v>411</v>
      </c>
      <c r="D143" s="342">
        <f>+VLOOKUP($C143,'7.Balansstanden'!$D:$H,3,FALSE)</f>
        <v>0</v>
      </c>
      <c r="E143" s="342">
        <f>+VLOOKUP($C143,'7.Balansstanden'!$D:$H,5,FALSE)</f>
        <v>0</v>
      </c>
      <c r="F143" s="342">
        <f t="shared" si="1"/>
        <v>0</v>
      </c>
      <c r="G143" s="342">
        <f>+VLOOKUP($C143,'5.Verdelingsmatrix lasten'!$A:$AL,38,FALSE)</f>
        <v>0</v>
      </c>
      <c r="H143" s="342">
        <f>+VLOOKUP($C143,'6.Verdelingsmatrix baten'!$A:$AN,40,FALSE)</f>
        <v>0</v>
      </c>
      <c r="I143" s="342">
        <f t="shared" si="5"/>
        <v>0</v>
      </c>
      <c r="J143" s="342">
        <f t="shared" si="3"/>
        <v>0</v>
      </c>
      <c r="K143" s="342">
        <f t="shared" si="4"/>
        <v>0</v>
      </c>
      <c r="L143" s="292"/>
    </row>
    <row r="144" spans="1:12" x14ac:dyDescent="0.2">
      <c r="A144" s="292"/>
      <c r="B144" s="296"/>
      <c r="C144" s="293" t="s">
        <v>666</v>
      </c>
      <c r="D144" s="342">
        <f>+VLOOKUP($C144,'7.Balansstanden'!$D:$H,3,FALSE)</f>
        <v>0</v>
      </c>
      <c r="E144" s="342">
        <f>+VLOOKUP($C144,'7.Balansstanden'!$D:$H,5,FALSE)</f>
        <v>0</v>
      </c>
      <c r="F144" s="342">
        <f t="shared" ref="F144" si="6">+E144-D144</f>
        <v>0</v>
      </c>
      <c r="G144" s="342">
        <f>+VLOOKUP($C144,'5.Verdelingsmatrix lasten'!$A:$AL,38,FALSE)</f>
        <v>0</v>
      </c>
      <c r="H144" s="342">
        <f>+VLOOKUP($C144,'6.Verdelingsmatrix baten'!$A:$AN,40,FALSE)</f>
        <v>0</v>
      </c>
      <c r="I144" s="342">
        <f t="shared" ref="I144" si="7">+H144-G144</f>
        <v>0</v>
      </c>
      <c r="J144" s="342">
        <f t="shared" ref="J144" si="8">ABS(+F144-I144)</f>
        <v>0</v>
      </c>
      <c r="K144" s="342">
        <f t="shared" ref="K144" si="9">ABS(D144)+ABS(E144)</f>
        <v>0</v>
      </c>
      <c r="L144" s="292"/>
    </row>
    <row r="145" spans="1:12" x14ac:dyDescent="0.2">
      <c r="A145" s="292"/>
      <c r="B145" s="296"/>
      <c r="C145" s="293" t="s">
        <v>415</v>
      </c>
      <c r="D145" s="342">
        <f>+VLOOKUP($C145,'7.Balansstanden'!$D:$H,3,FALSE)</f>
        <v>0</v>
      </c>
      <c r="E145" s="342">
        <f>+VLOOKUP($C145,'7.Balansstanden'!$D:$H,5,FALSE)</f>
        <v>0</v>
      </c>
      <c r="F145" s="342">
        <f t="shared" si="1"/>
        <v>0</v>
      </c>
      <c r="G145" s="342">
        <f>+VLOOKUP($C145,'5.Verdelingsmatrix lasten'!$A:$AL,38,FALSE)</f>
        <v>0</v>
      </c>
      <c r="H145" s="342">
        <f>+VLOOKUP($C145,'6.Verdelingsmatrix baten'!$A:$AN,40,FALSE)</f>
        <v>0</v>
      </c>
      <c r="I145" s="342">
        <f t="shared" si="5"/>
        <v>0</v>
      </c>
      <c r="J145" s="342">
        <f t="shared" si="3"/>
        <v>0</v>
      </c>
      <c r="K145" s="342">
        <f t="shared" si="4"/>
        <v>0</v>
      </c>
      <c r="L145" s="292"/>
    </row>
    <row r="146" spans="1:12" x14ac:dyDescent="0.2">
      <c r="A146" s="292"/>
      <c r="B146" s="296"/>
      <c r="C146" s="293" t="s">
        <v>417</v>
      </c>
      <c r="D146" s="342">
        <f>+VLOOKUP($C146,'7.Balansstanden'!$D:$H,3,FALSE)</f>
        <v>0</v>
      </c>
      <c r="E146" s="342">
        <f>+VLOOKUP($C146,'7.Balansstanden'!$D:$H,5,FALSE)</f>
        <v>0</v>
      </c>
      <c r="F146" s="342">
        <f t="shared" si="1"/>
        <v>0</v>
      </c>
      <c r="G146" s="342">
        <f>+VLOOKUP($C146,'5.Verdelingsmatrix lasten'!$A:$AL,38,FALSE)</f>
        <v>0</v>
      </c>
      <c r="H146" s="342">
        <f>+VLOOKUP($C146,'6.Verdelingsmatrix baten'!$A:$AN,40,FALSE)</f>
        <v>0</v>
      </c>
      <c r="I146" s="342">
        <f t="shared" si="5"/>
        <v>0</v>
      </c>
      <c r="J146" s="342">
        <f t="shared" si="3"/>
        <v>0</v>
      </c>
      <c r="K146" s="342">
        <f t="shared" si="4"/>
        <v>0</v>
      </c>
      <c r="L146" s="292"/>
    </row>
    <row r="147" spans="1:12" x14ac:dyDescent="0.2">
      <c r="A147" s="292"/>
      <c r="B147" s="296"/>
      <c r="C147" s="293" t="s">
        <v>419</v>
      </c>
      <c r="D147" s="342">
        <f>+VLOOKUP($C147,'7.Balansstanden'!$D:$H,3,FALSE)</f>
        <v>0</v>
      </c>
      <c r="E147" s="342">
        <f>+VLOOKUP($C147,'7.Balansstanden'!$D:$H,5,FALSE)</f>
        <v>0</v>
      </c>
      <c r="F147" s="342">
        <f t="shared" si="1"/>
        <v>0</v>
      </c>
      <c r="G147" s="342">
        <f>+VLOOKUP($C147,'5.Verdelingsmatrix lasten'!$A:$AL,38,FALSE)</f>
        <v>0</v>
      </c>
      <c r="H147" s="342">
        <f>+VLOOKUP($C147,'6.Verdelingsmatrix baten'!$A:$AN,40,FALSE)</f>
        <v>0</v>
      </c>
      <c r="I147" s="342">
        <f t="shared" si="5"/>
        <v>0</v>
      </c>
      <c r="J147" s="342">
        <f t="shared" si="3"/>
        <v>0</v>
      </c>
      <c r="K147" s="342">
        <f t="shared" si="4"/>
        <v>0</v>
      </c>
      <c r="L147" s="292"/>
    </row>
    <row r="148" spans="1:12" x14ac:dyDescent="0.2">
      <c r="A148" s="292"/>
      <c r="B148" s="296"/>
      <c r="C148" s="293" t="s">
        <v>421</v>
      </c>
      <c r="D148" s="342">
        <f>+VLOOKUP($C148,'7.Balansstanden'!$D:$H,3,FALSE)</f>
        <v>62820</v>
      </c>
      <c r="E148" s="342">
        <f>+VLOOKUP($C148,'7.Balansstanden'!$D:$H,5,FALSE)</f>
        <v>32820</v>
      </c>
      <c r="F148" s="342">
        <f t="shared" si="1"/>
        <v>-30000</v>
      </c>
      <c r="G148" s="342">
        <f>+VLOOKUP($C148,'5.Verdelingsmatrix lasten'!$A:$AL,38,FALSE)</f>
        <v>0</v>
      </c>
      <c r="H148" s="342">
        <f>+VLOOKUP($C148,'6.Verdelingsmatrix baten'!$A:$AN,40,FALSE)</f>
        <v>-30000</v>
      </c>
      <c r="I148" s="342">
        <f t="shared" si="5"/>
        <v>-30000</v>
      </c>
      <c r="J148" s="342">
        <f t="shared" si="3"/>
        <v>0</v>
      </c>
      <c r="K148" s="342">
        <f t="shared" si="4"/>
        <v>95640</v>
      </c>
      <c r="L148" s="292"/>
    </row>
    <row r="149" spans="1:12" x14ac:dyDescent="0.2">
      <c r="A149" s="292"/>
      <c r="B149" s="296"/>
      <c r="C149" s="293" t="s">
        <v>422</v>
      </c>
      <c r="D149" s="342">
        <f>+VLOOKUP($C149,'7.Balansstanden'!$D:$H,3,FALSE)</f>
        <v>3477</v>
      </c>
      <c r="E149" s="342">
        <f>+VLOOKUP($C149,'7.Balansstanden'!$D:$H,5,FALSE)</f>
        <v>18086</v>
      </c>
      <c r="F149" s="342">
        <f t="shared" si="1"/>
        <v>14609</v>
      </c>
      <c r="G149" s="342">
        <f>+VLOOKUP($C149,'5.Verdelingsmatrix lasten'!$A:$AL,38,FALSE)</f>
        <v>0</v>
      </c>
      <c r="H149" s="342">
        <f>+VLOOKUP($C149,'6.Verdelingsmatrix baten'!$A:$AN,40,FALSE)</f>
        <v>14608</v>
      </c>
      <c r="I149" s="342">
        <f t="shared" si="5"/>
        <v>14608</v>
      </c>
      <c r="J149" s="342">
        <f t="shared" si="3"/>
        <v>1</v>
      </c>
      <c r="K149" s="342">
        <f t="shared" si="4"/>
        <v>21563</v>
      </c>
      <c r="L149" s="292"/>
    </row>
    <row r="150" spans="1:12" x14ac:dyDescent="0.2">
      <c r="A150" s="292"/>
      <c r="B150" s="296"/>
      <c r="C150" s="293" t="s">
        <v>424</v>
      </c>
      <c r="D150" s="342">
        <f>+VLOOKUP($C150,'7.Balansstanden'!$D:$H,3,FALSE)</f>
        <v>241306</v>
      </c>
      <c r="E150" s="342">
        <f>+VLOOKUP($C150,'7.Balansstanden'!$D:$H,5,FALSE)</f>
        <v>327604</v>
      </c>
      <c r="F150" s="342">
        <f t="shared" si="1"/>
        <v>86298</v>
      </c>
      <c r="G150" s="342">
        <f>+VLOOKUP($C150,'5.Verdelingsmatrix lasten'!$A:$AL,38,FALSE)</f>
        <v>0</v>
      </c>
      <c r="H150" s="342">
        <f>+VLOOKUP($C150,'6.Verdelingsmatrix baten'!$A:$AN,40,FALSE)</f>
        <v>86298</v>
      </c>
      <c r="I150" s="342">
        <f t="shared" si="5"/>
        <v>86298</v>
      </c>
      <c r="J150" s="342">
        <f t="shared" si="3"/>
        <v>0</v>
      </c>
      <c r="K150" s="342">
        <f t="shared" si="4"/>
        <v>568910</v>
      </c>
      <c r="L150" s="292"/>
    </row>
    <row r="151" spans="1:12" x14ac:dyDescent="0.2">
      <c r="A151" s="292"/>
      <c r="B151" s="296"/>
      <c r="C151" s="293" t="s">
        <v>426</v>
      </c>
      <c r="D151" s="342">
        <f>+VLOOKUP($C151,'7.Balansstanden'!$D:$H,3,FALSE)</f>
        <v>8447</v>
      </c>
      <c r="E151" s="342">
        <f>+VLOOKUP($C151,'7.Balansstanden'!$D:$H,5,FALSE)</f>
        <v>24162</v>
      </c>
      <c r="F151" s="342">
        <f t="shared" si="1"/>
        <v>15715</v>
      </c>
      <c r="G151" s="342">
        <f>+VLOOKUP($C151,'5.Verdelingsmatrix lasten'!$A:$AL,38,FALSE)</f>
        <v>0</v>
      </c>
      <c r="H151" s="342">
        <f>+VLOOKUP($C151,'6.Verdelingsmatrix baten'!$A:$AN,40,FALSE)</f>
        <v>15716</v>
      </c>
      <c r="I151" s="342">
        <f t="shared" si="5"/>
        <v>15716</v>
      </c>
      <c r="J151" s="342">
        <f t="shared" si="3"/>
        <v>1</v>
      </c>
      <c r="K151" s="342">
        <f t="shared" si="4"/>
        <v>32609</v>
      </c>
      <c r="L151" s="292"/>
    </row>
    <row r="152" spans="1:12" x14ac:dyDescent="0.2">
      <c r="A152" s="292"/>
      <c r="B152" s="299"/>
      <c r="C152" s="300" t="s">
        <v>428</v>
      </c>
      <c r="D152" s="343">
        <f>+VLOOKUP($C152,'7.Balansstanden'!$D:$H,3,FALSE)</f>
        <v>125944</v>
      </c>
      <c r="E152" s="343">
        <f>+VLOOKUP($C152,'7.Balansstanden'!$D:$H,5,FALSE)</f>
        <v>111580</v>
      </c>
      <c r="F152" s="343">
        <f t="shared" si="1"/>
        <v>-14364</v>
      </c>
      <c r="G152" s="343">
        <f>+VLOOKUP($C152,'5.Verdelingsmatrix lasten'!$A:$AL,38,FALSE)</f>
        <v>-418</v>
      </c>
      <c r="H152" s="343">
        <f>+VLOOKUP($C152,'6.Verdelingsmatrix baten'!$A:$AN,40,FALSE)</f>
        <v>-14782</v>
      </c>
      <c r="I152" s="343">
        <f t="shared" si="5"/>
        <v>-14364</v>
      </c>
      <c r="J152" s="343">
        <f t="shared" si="3"/>
        <v>0</v>
      </c>
      <c r="K152" s="343">
        <f t="shared" si="4"/>
        <v>237524</v>
      </c>
      <c r="L152" s="292"/>
    </row>
    <row r="153" spans="1:12" x14ac:dyDescent="0.2">
      <c r="A153" s="292"/>
      <c r="B153" s="284" t="s">
        <v>566</v>
      </c>
      <c r="C153" s="302" t="s">
        <v>595</v>
      </c>
      <c r="D153" s="327"/>
      <c r="E153" s="327"/>
      <c r="F153" s="327"/>
      <c r="G153" s="327"/>
      <c r="H153" s="327"/>
      <c r="I153" s="327"/>
      <c r="J153" s="329">
        <f>IF('4.Informatie'!C8=0,"-",SUM(J91:J152))</f>
        <v>5</v>
      </c>
      <c r="K153" s="329"/>
      <c r="L153" s="292"/>
    </row>
    <row r="154" spans="1:12" x14ac:dyDescent="0.2">
      <c r="A154" s="292"/>
      <c r="B154" s="284" t="s">
        <v>568</v>
      </c>
      <c r="C154" s="302" t="s">
        <v>596</v>
      </c>
      <c r="D154" s="327"/>
      <c r="E154" s="327"/>
      <c r="F154" s="327"/>
      <c r="G154" s="327"/>
      <c r="H154" s="327"/>
      <c r="I154" s="327"/>
      <c r="J154" s="329"/>
      <c r="K154" s="329">
        <f>IF('4.Informatie'!C8=0,"-",SUM(K91:K152)/2)</f>
        <v>2308833.5</v>
      </c>
      <c r="L154" s="292"/>
    </row>
    <row r="155" spans="1:12" x14ac:dyDescent="0.2">
      <c r="A155" s="292"/>
      <c r="B155" s="284" t="s">
        <v>581</v>
      </c>
      <c r="C155" s="288" t="s">
        <v>574</v>
      </c>
      <c r="D155" s="301"/>
      <c r="E155" s="301"/>
      <c r="F155" s="301"/>
      <c r="G155" s="301"/>
      <c r="H155" s="301"/>
      <c r="I155" s="301"/>
      <c r="J155" s="294"/>
      <c r="K155" s="320">
        <f>IF('4.Informatie'!C8=0,"-",IF(SUM($D$91:$D$152)=0,"primo leeg",IF(SUM($D$91:$D$129)=0,"primo activa leeg",IF(SUM($D$130:$D$152)=0,"primo passiva leeg",+$J$153/$K$154))))</f>
        <v>2.1655957434782543E-6</v>
      </c>
      <c r="L155" s="292"/>
    </row>
    <row r="156" spans="1:12" ht="12.75" customHeight="1" x14ac:dyDescent="0.2">
      <c r="A156" s="292"/>
      <c r="B156" s="296"/>
      <c r="C156" s="288" t="s">
        <v>575</v>
      </c>
      <c r="D156" s="542" t="str">
        <f>IF('4.Informatie'!C8&lt;&gt;0,IF(OR(K155="primo leeg",K155="primo activa leeg",K155="primo passiva leeg"),"onvoldoende",IF(K155&lt;=0.01,"voldoende","onvoldoende")), "nvt")</f>
        <v>voldoende</v>
      </c>
      <c r="E156" s="542"/>
      <c r="F156" s="542"/>
      <c r="G156" s="542"/>
      <c r="H156" s="542"/>
      <c r="I156" s="542"/>
      <c r="J156" s="542"/>
      <c r="K156" s="542"/>
      <c r="L156" s="292"/>
    </row>
    <row r="157" spans="1:12" x14ac:dyDescent="0.2">
      <c r="A157" s="292"/>
      <c r="B157" s="292"/>
      <c r="C157" s="292"/>
      <c r="D157" s="292"/>
      <c r="E157" s="292"/>
      <c r="F157" s="292"/>
      <c r="G157" s="292"/>
      <c r="H157" s="292"/>
      <c r="I157" s="292"/>
      <c r="J157" s="292"/>
      <c r="K157" s="292"/>
      <c r="L157" s="292"/>
    </row>
    <row r="159" spans="1:12" x14ac:dyDescent="0.2">
      <c r="A159" s="287" t="s">
        <v>597</v>
      </c>
      <c r="B159" s="292"/>
      <c r="C159" s="292" t="s">
        <v>559</v>
      </c>
      <c r="D159" s="292"/>
      <c r="E159" s="292"/>
      <c r="F159" s="292"/>
      <c r="G159" s="292"/>
    </row>
    <row r="160" spans="1:12" x14ac:dyDescent="0.2">
      <c r="A160" s="292"/>
      <c r="B160" s="296"/>
      <c r="C160" s="296"/>
      <c r="D160" s="302" t="s">
        <v>584</v>
      </c>
      <c r="E160" s="302" t="s">
        <v>585</v>
      </c>
      <c r="F160" s="302"/>
      <c r="G160" s="303"/>
    </row>
    <row r="161" spans="1:7" x14ac:dyDescent="0.2">
      <c r="A161" s="292"/>
      <c r="B161" s="296"/>
      <c r="C161" s="296"/>
      <c r="D161" s="288" t="s">
        <v>566</v>
      </c>
      <c r="E161" s="288" t="s">
        <v>568</v>
      </c>
      <c r="F161" s="288" t="s">
        <v>598</v>
      </c>
      <c r="G161" s="289"/>
    </row>
    <row r="162" spans="1:7" x14ac:dyDescent="0.2">
      <c r="A162" s="292"/>
      <c r="B162" s="297"/>
      <c r="C162" s="295" t="s">
        <v>145</v>
      </c>
      <c r="D162" s="326">
        <f>+'5.Verdelingsmatrix lasten'!$AG$160</f>
        <v>1627409</v>
      </c>
      <c r="E162" s="326">
        <f>+'6.Verdelingsmatrix baten'!$AI$160</f>
        <v>1627410</v>
      </c>
      <c r="F162" s="326">
        <f>+ABS(D162-E162)</f>
        <v>1</v>
      </c>
      <c r="G162" s="292"/>
    </row>
    <row r="163" spans="1:7" x14ac:dyDescent="0.2">
      <c r="A163" s="292"/>
      <c r="B163" s="296"/>
      <c r="C163" s="293" t="s">
        <v>146</v>
      </c>
      <c r="D163" s="327">
        <f>+'5.Verdelingsmatrix lasten'!$AH$160</f>
        <v>7938</v>
      </c>
      <c r="E163" s="327">
        <f>+'6.Verdelingsmatrix baten'!$AJ$160</f>
        <v>6760</v>
      </c>
      <c r="F163" s="327">
        <f>+ABS(D163-E163)</f>
        <v>1178</v>
      </c>
      <c r="G163" s="292"/>
    </row>
    <row r="164" spans="1:7" x14ac:dyDescent="0.2">
      <c r="A164" s="292"/>
      <c r="B164" s="296"/>
      <c r="C164" s="290" t="s">
        <v>147</v>
      </c>
      <c r="D164" s="327">
        <f>+'5.Verdelingsmatrix lasten'!$AI$160</f>
        <v>19786</v>
      </c>
      <c r="E164" s="327">
        <f>+'6.Verdelingsmatrix baten'!$AK$160</f>
        <v>19789</v>
      </c>
      <c r="F164" s="327">
        <f>+ABS(D164-E164)</f>
        <v>3</v>
      </c>
      <c r="G164" s="292"/>
    </row>
    <row r="165" spans="1:7" x14ac:dyDescent="0.2">
      <c r="A165" s="292"/>
      <c r="B165" s="296"/>
      <c r="C165" s="290" t="s">
        <v>148</v>
      </c>
      <c r="D165" s="327">
        <f>+'5.Verdelingsmatrix lasten'!$AJ$160</f>
        <v>0</v>
      </c>
      <c r="E165" s="327">
        <f>+'6.Verdelingsmatrix baten'!$AL$160</f>
        <v>0</v>
      </c>
      <c r="F165" s="327">
        <f>+ABS(D165-E165)</f>
        <v>0</v>
      </c>
      <c r="G165" s="292"/>
    </row>
    <row r="166" spans="1:7" x14ac:dyDescent="0.2">
      <c r="A166" s="292"/>
      <c r="B166" s="299"/>
      <c r="C166" s="283" t="s">
        <v>149</v>
      </c>
      <c r="D166" s="328">
        <f>+'5.Verdelingsmatrix lasten'!$AK$160</f>
        <v>4550</v>
      </c>
      <c r="E166" s="328">
        <f>+'6.Verdelingsmatrix baten'!$AM$160</f>
        <v>4550</v>
      </c>
      <c r="F166" s="328">
        <f>+ABS(D166-E166)</f>
        <v>0</v>
      </c>
      <c r="G166" s="292"/>
    </row>
    <row r="167" spans="1:7" x14ac:dyDescent="0.2">
      <c r="A167" s="292"/>
      <c r="B167" s="284" t="s">
        <v>566</v>
      </c>
      <c r="C167" s="288" t="s">
        <v>599</v>
      </c>
      <c r="D167" s="327"/>
      <c r="E167" s="327"/>
      <c r="F167" s="329">
        <f>IF('4.Informatie'!C8=0,"-",SUM($F$162:$F$166))</f>
        <v>1182</v>
      </c>
      <c r="G167" s="292"/>
    </row>
    <row r="168" spans="1:7" x14ac:dyDescent="0.2">
      <c r="A168" s="292"/>
      <c r="B168" s="284" t="s">
        <v>568</v>
      </c>
      <c r="C168" s="288" t="s">
        <v>567</v>
      </c>
      <c r="D168" s="327"/>
      <c r="E168" s="327"/>
      <c r="F168" s="329">
        <f>+$D$27</f>
        <v>563956</v>
      </c>
      <c r="G168" s="292"/>
    </row>
    <row r="169" spans="1:7" x14ac:dyDescent="0.2">
      <c r="A169" s="292"/>
      <c r="B169" s="284" t="s">
        <v>581</v>
      </c>
      <c r="C169" s="288" t="s">
        <v>574</v>
      </c>
      <c r="D169" s="301"/>
      <c r="E169" s="301"/>
      <c r="F169" s="320">
        <f>IF('4.Informatie'!C8=0,"-",IF(ISERROR(F167/F168),1,F167/F168))</f>
        <v>2.0959081914191887E-3</v>
      </c>
      <c r="G169" s="292"/>
    </row>
    <row r="170" spans="1:7" ht="12.75" customHeight="1" x14ac:dyDescent="0.2">
      <c r="A170" s="292"/>
      <c r="B170" s="296"/>
      <c r="C170" s="288" t="s">
        <v>575</v>
      </c>
      <c r="D170" s="542" t="str">
        <f>IF('4.Informatie'!C8&lt;&gt;0,IF(F169&lt;=0.01,"voldoende","onvoldoende"),"nvt")</f>
        <v>voldoende</v>
      </c>
      <c r="E170" s="542"/>
      <c r="F170" s="542"/>
      <c r="G170" s="292"/>
    </row>
    <row r="171" spans="1:7" x14ac:dyDescent="0.2">
      <c r="A171" s="292"/>
      <c r="B171" s="292"/>
      <c r="C171" s="292"/>
      <c r="D171" s="292"/>
      <c r="E171" s="292"/>
      <c r="F171" s="292"/>
      <c r="G171" s="292"/>
    </row>
    <row r="173" spans="1:7" x14ac:dyDescent="0.2">
      <c r="A173" s="287" t="s">
        <v>600</v>
      </c>
      <c r="B173" s="292"/>
      <c r="C173" s="292" t="s">
        <v>560</v>
      </c>
      <c r="D173" s="292"/>
      <c r="E173" s="292"/>
      <c r="F173" s="292"/>
      <c r="G173" s="292"/>
    </row>
    <row r="174" spans="1:7" x14ac:dyDescent="0.2">
      <c r="A174" s="292"/>
      <c r="B174" s="296"/>
      <c r="C174" s="296"/>
      <c r="D174" s="302" t="s">
        <v>584</v>
      </c>
      <c r="E174" s="302" t="s">
        <v>585</v>
      </c>
      <c r="F174" s="302"/>
      <c r="G174" s="292"/>
    </row>
    <row r="175" spans="1:7" x14ac:dyDescent="0.2">
      <c r="A175" s="292"/>
      <c r="B175" s="296"/>
      <c r="C175" s="296"/>
      <c r="D175" s="288" t="s">
        <v>566</v>
      </c>
      <c r="E175" s="288" t="s">
        <v>568</v>
      </c>
      <c r="F175" s="288" t="s">
        <v>579</v>
      </c>
      <c r="G175" s="292"/>
    </row>
    <row r="176" spans="1:7" x14ac:dyDescent="0.2">
      <c r="A176" s="292"/>
      <c r="B176" s="297"/>
      <c r="C176" s="405" t="s">
        <v>739</v>
      </c>
      <c r="D176" s="406">
        <f>+'5.Verdelingsmatrix lasten'!$AF$80</f>
        <v>0</v>
      </c>
      <c r="E176" s="406">
        <f>+'6.Verdelingsmatrix baten'!$AH$80-'6.Verdelingsmatrix baten'!$AH$8-'6.Verdelingsmatrix baten'!$AH$7</f>
        <v>15</v>
      </c>
      <c r="F176" s="406">
        <f>+ABS(D176)+ABS(E176)</f>
        <v>15</v>
      </c>
      <c r="G176" s="292"/>
    </row>
    <row r="177" spans="1:7" x14ac:dyDescent="0.2">
      <c r="A177" s="292"/>
      <c r="B177" s="296"/>
      <c r="C177" s="284" t="s">
        <v>601</v>
      </c>
      <c r="D177" s="327">
        <f>+'5.Verdelingsmatrix lasten'!$AF$86+'5.Verdelingsmatrix lasten'!$AF$87</f>
        <v>0</v>
      </c>
      <c r="E177" s="327">
        <f>+'6.Verdelingsmatrix baten'!$AH$86+'6.Verdelingsmatrix baten'!$AH$87</f>
        <v>0</v>
      </c>
      <c r="F177" s="327">
        <f>+ABS(D177)+ABS(E177)</f>
        <v>0</v>
      </c>
      <c r="G177" s="292"/>
    </row>
    <row r="178" spans="1:7" x14ac:dyDescent="0.2">
      <c r="A178" s="292"/>
      <c r="B178" s="296"/>
      <c r="C178" s="296" t="s">
        <v>460</v>
      </c>
      <c r="D178" s="327">
        <f>SUM('5.Verdelingsmatrix lasten'!$AF$88:$AF$94)</f>
        <v>0</v>
      </c>
      <c r="E178" s="327">
        <f>+SUM('6.Verdelingsmatrix baten'!$AH$88:$AH$94)</f>
        <v>0</v>
      </c>
      <c r="F178" s="327">
        <f>+ABS(D178)+ABS(E178)</f>
        <v>0</v>
      </c>
      <c r="G178" s="292"/>
    </row>
    <row r="179" spans="1:7" x14ac:dyDescent="0.2">
      <c r="A179" s="292"/>
      <c r="B179" s="296"/>
      <c r="C179" s="296" t="s">
        <v>480</v>
      </c>
      <c r="D179" s="327">
        <f>+SUM('5.Verdelingsmatrix lasten'!$AF$109:$AF$112)</f>
        <v>0</v>
      </c>
      <c r="E179" s="327">
        <f>SUM('6.Verdelingsmatrix baten'!$AH$109:$AH$112)</f>
        <v>0</v>
      </c>
      <c r="F179" s="327">
        <f>+ABS(D179)+ABS(E179)</f>
        <v>0</v>
      </c>
      <c r="G179" s="292"/>
    </row>
    <row r="180" spans="1:7" x14ac:dyDescent="0.2">
      <c r="A180" s="292"/>
      <c r="B180" s="299"/>
      <c r="C180" s="299" t="s">
        <v>602</v>
      </c>
      <c r="D180" s="328">
        <f>+SUM('5.Verdelingsmatrix lasten'!$AF$130:$AF$133)</f>
        <v>0</v>
      </c>
      <c r="E180" s="328">
        <f>+SUM('6.Verdelingsmatrix baten'!$AH$130:$AH$133)</f>
        <v>0</v>
      </c>
      <c r="F180" s="328">
        <f>+ABS(D180)+ABS(E180)</f>
        <v>0</v>
      </c>
      <c r="G180" s="292"/>
    </row>
    <row r="181" spans="1:7" x14ac:dyDescent="0.2">
      <c r="A181" s="292"/>
      <c r="B181" s="284" t="s">
        <v>566</v>
      </c>
      <c r="C181" s="288" t="s">
        <v>599</v>
      </c>
      <c r="D181" s="327"/>
      <c r="E181" s="327"/>
      <c r="F181" s="329">
        <f>IF('4.Informatie'!C8=0,"-",SUM($F$176:$F$180))</f>
        <v>15</v>
      </c>
      <c r="G181" s="292"/>
    </row>
    <row r="182" spans="1:7" x14ac:dyDescent="0.2">
      <c r="A182" s="292"/>
      <c r="B182" s="284" t="s">
        <v>568</v>
      </c>
      <c r="C182" s="288" t="s">
        <v>567</v>
      </c>
      <c r="D182" s="327"/>
      <c r="E182" s="327"/>
      <c r="F182" s="329">
        <f>+$D$27</f>
        <v>563956</v>
      </c>
      <c r="G182" s="292"/>
    </row>
    <row r="183" spans="1:7" x14ac:dyDescent="0.2">
      <c r="A183" s="292"/>
      <c r="B183" s="284" t="s">
        <v>581</v>
      </c>
      <c r="C183" s="288" t="s">
        <v>574</v>
      </c>
      <c r="D183" s="301"/>
      <c r="E183" s="301"/>
      <c r="F183" s="320">
        <f>IF('4.Informatie'!C8=0,"-",IF(ISERROR(F181/F182),1,F181/F182))</f>
        <v>2.659781968806077E-5</v>
      </c>
      <c r="G183" s="292"/>
    </row>
    <row r="184" spans="1:7" ht="12.75" customHeight="1" x14ac:dyDescent="0.2">
      <c r="A184" s="292"/>
      <c r="B184" s="296"/>
      <c r="C184" s="288" t="s">
        <v>575</v>
      </c>
      <c r="D184" s="542" t="str">
        <f>IF('4.Informatie'!C8&lt;&gt;0,IF(F183&lt;=0.01,"voldoende","onvoldoende"), "nvt")</f>
        <v>voldoende</v>
      </c>
      <c r="E184" s="542"/>
      <c r="F184" s="542"/>
      <c r="G184" s="292"/>
    </row>
    <row r="185" spans="1:7" x14ac:dyDescent="0.2">
      <c r="A185" s="292"/>
      <c r="B185" s="292"/>
      <c r="C185" s="292"/>
      <c r="D185" s="292"/>
      <c r="E185" s="292"/>
      <c r="F185" s="292"/>
      <c r="G185" s="292"/>
    </row>
    <row r="187" spans="1:7" x14ac:dyDescent="0.2">
      <c r="A187" s="287" t="s">
        <v>603</v>
      </c>
      <c r="B187" s="292"/>
      <c r="C187" s="292" t="s">
        <v>673</v>
      </c>
      <c r="D187" s="292"/>
      <c r="E187" s="292"/>
      <c r="F187" s="292"/>
      <c r="G187" s="292"/>
    </row>
    <row r="188" spans="1:7" x14ac:dyDescent="0.2">
      <c r="A188" s="292"/>
      <c r="B188" s="296"/>
      <c r="C188" s="296"/>
      <c r="D188" s="302" t="s">
        <v>584</v>
      </c>
      <c r="E188" s="302" t="s">
        <v>585</v>
      </c>
      <c r="F188" s="302"/>
      <c r="G188" s="292"/>
    </row>
    <row r="189" spans="1:7" x14ac:dyDescent="0.2">
      <c r="A189" s="292"/>
      <c r="B189" s="296"/>
      <c r="C189" s="296"/>
      <c r="D189" s="288" t="s">
        <v>566</v>
      </c>
      <c r="E189" s="288" t="s">
        <v>568</v>
      </c>
      <c r="F189" s="288" t="s">
        <v>604</v>
      </c>
      <c r="G189" s="292"/>
    </row>
    <row r="190" spans="1:7" x14ac:dyDescent="0.2">
      <c r="A190" s="292"/>
      <c r="B190" s="304"/>
      <c r="C190" s="291" t="s">
        <v>150</v>
      </c>
      <c r="D190" s="330">
        <f>'5.Verdelingsmatrix lasten'!$AL$80</f>
        <v>839067</v>
      </c>
      <c r="E190" s="330">
        <f>'6.Verdelingsmatrix baten'!$AN$80</f>
        <v>879593</v>
      </c>
      <c r="F190" s="331"/>
      <c r="G190" s="292"/>
    </row>
    <row r="191" spans="1:7" x14ac:dyDescent="0.2">
      <c r="A191" s="292"/>
      <c r="B191" s="284"/>
      <c r="C191" s="288" t="s">
        <v>599</v>
      </c>
      <c r="D191" s="327"/>
      <c r="E191" s="327"/>
      <c r="F191" s="327" t="str">
        <f>IF(AND('4.Informatie'!C8&gt;0,'4.Informatie'!C8&lt;5),"-",ABS(D190-E190))</f>
        <v>-</v>
      </c>
      <c r="G191" s="292"/>
    </row>
    <row r="192" spans="1:7" x14ac:dyDescent="0.2">
      <c r="A192" s="292"/>
      <c r="B192" s="284"/>
      <c r="C192" s="288" t="s">
        <v>605</v>
      </c>
      <c r="D192" s="298"/>
      <c r="E192" s="298"/>
      <c r="F192" s="298">
        <v>50</v>
      </c>
      <c r="G192" s="292"/>
    </row>
    <row r="193" spans="1:7" x14ac:dyDescent="0.2">
      <c r="A193" s="292"/>
      <c r="B193" s="296"/>
      <c r="C193" s="288" t="s">
        <v>575</v>
      </c>
      <c r="D193" s="542" t="str">
        <f>IF(AND('4.Informatie'!C8&gt;0,'4.Informatie'!C8&lt;5),"nvt",IF(OR(SUM(D190:E190)=0,F191&gt;F192),"onvoldoende","voldoende"))</f>
        <v>nvt</v>
      </c>
      <c r="E193" s="542"/>
      <c r="F193" s="542"/>
      <c r="G193" s="292"/>
    </row>
    <row r="194" spans="1:7" x14ac:dyDescent="0.2">
      <c r="A194" s="292"/>
      <c r="B194" s="292"/>
      <c r="C194" s="292"/>
      <c r="D194" s="292"/>
      <c r="E194" s="292"/>
      <c r="F194" s="292"/>
      <c r="G194" s="292"/>
    </row>
    <row r="196" spans="1:7" x14ac:dyDescent="0.2">
      <c r="A196" s="287" t="s">
        <v>606</v>
      </c>
      <c r="B196" s="292"/>
      <c r="C196" s="292" t="s">
        <v>561</v>
      </c>
      <c r="D196" s="292"/>
      <c r="E196" s="292"/>
      <c r="F196" s="292"/>
      <c r="G196" s="292"/>
    </row>
    <row r="197" spans="1:7" x14ac:dyDescent="0.2">
      <c r="A197" s="292"/>
      <c r="B197" s="296"/>
      <c r="C197" s="296"/>
      <c r="D197" s="288" t="s">
        <v>608</v>
      </c>
      <c r="E197" s="288" t="s">
        <v>609</v>
      </c>
      <c r="F197" s="302"/>
      <c r="G197" s="292"/>
    </row>
    <row r="198" spans="1:7" x14ac:dyDescent="0.2">
      <c r="A198" s="292"/>
      <c r="B198" s="296"/>
      <c r="C198" s="296"/>
      <c r="D198" s="288" t="s">
        <v>566</v>
      </c>
      <c r="E198" s="288" t="s">
        <v>568</v>
      </c>
      <c r="F198" s="288" t="s">
        <v>604</v>
      </c>
      <c r="G198" s="292"/>
    </row>
    <row r="199" spans="1:7" x14ac:dyDescent="0.2">
      <c r="A199" s="292"/>
      <c r="B199" s="304"/>
      <c r="C199" s="291" t="s">
        <v>610</v>
      </c>
      <c r="D199" s="330">
        <f>'7.Balansstanden'!$F$87</f>
        <v>2213643</v>
      </c>
      <c r="E199" s="330">
        <f>'7.Balansstanden'!$F$88</f>
        <v>2213646</v>
      </c>
      <c r="F199" s="331"/>
      <c r="G199" s="292"/>
    </row>
    <row r="200" spans="1:7" x14ac:dyDescent="0.2">
      <c r="A200" s="292"/>
      <c r="B200" s="284"/>
      <c r="C200" s="288" t="s">
        <v>599</v>
      </c>
      <c r="D200" s="327"/>
      <c r="E200" s="327"/>
      <c r="F200" s="329" t="str">
        <f>IF('4.Informatie'!C8&lt;&gt;5,"-",ABS(D199-E199))</f>
        <v>-</v>
      </c>
      <c r="G200" s="292"/>
    </row>
    <row r="201" spans="1:7" x14ac:dyDescent="0.2">
      <c r="A201" s="292"/>
      <c r="B201" s="284"/>
      <c r="C201" s="288" t="s">
        <v>615</v>
      </c>
      <c r="D201" s="298"/>
      <c r="E201" s="298"/>
      <c r="F201" s="298">
        <v>50</v>
      </c>
      <c r="G201" s="292"/>
    </row>
    <row r="202" spans="1:7" ht="12.75" customHeight="1" x14ac:dyDescent="0.2">
      <c r="A202" s="292"/>
      <c r="B202" s="296"/>
      <c r="C202" s="288" t="s">
        <v>575</v>
      </c>
      <c r="D202" s="542" t="str">
        <f>IF('4.Informatie'!$C$8&lt;&gt;5,"nvt",IF(F200&gt;F201,"onvoldoende","voldoende"))</f>
        <v>nvt</v>
      </c>
      <c r="E202" s="542"/>
      <c r="F202" s="542"/>
      <c r="G202" s="292"/>
    </row>
    <row r="203" spans="1:7" x14ac:dyDescent="0.2">
      <c r="A203" s="292"/>
      <c r="B203" s="292"/>
      <c r="C203" s="292"/>
      <c r="D203" s="292"/>
      <c r="E203" s="292"/>
      <c r="F203" s="292"/>
      <c r="G203" s="292"/>
    </row>
    <row r="205" spans="1:7" x14ac:dyDescent="0.2">
      <c r="A205" s="287" t="s">
        <v>607</v>
      </c>
      <c r="B205" s="292"/>
      <c r="C205" s="292" t="s">
        <v>562</v>
      </c>
      <c r="D205" s="292"/>
      <c r="E205" s="292"/>
      <c r="F205" s="292"/>
      <c r="G205" s="292"/>
    </row>
    <row r="206" spans="1:7" x14ac:dyDescent="0.2">
      <c r="A206" s="292"/>
      <c r="B206" s="296"/>
      <c r="C206" s="296"/>
      <c r="D206" s="288" t="s">
        <v>608</v>
      </c>
      <c r="E206" s="288" t="s">
        <v>609</v>
      </c>
      <c r="F206" s="302"/>
      <c r="G206" s="292"/>
    </row>
    <row r="207" spans="1:7" x14ac:dyDescent="0.2">
      <c r="A207" s="292"/>
      <c r="B207" s="296"/>
      <c r="C207" s="296"/>
      <c r="D207" s="288" t="s">
        <v>566</v>
      </c>
      <c r="E207" s="288" t="s">
        <v>568</v>
      </c>
      <c r="F207" s="288" t="s">
        <v>604</v>
      </c>
      <c r="G207" s="292"/>
    </row>
    <row r="208" spans="1:7" x14ac:dyDescent="0.2">
      <c r="A208" s="292"/>
      <c r="B208" s="304"/>
      <c r="C208" s="291" t="s">
        <v>612</v>
      </c>
      <c r="D208" s="330">
        <f>'7.Balansstanden'!$H$87</f>
        <v>2298403</v>
      </c>
      <c r="E208" s="330">
        <f>'7.Balansstanden'!$H$88</f>
        <v>2257883</v>
      </c>
      <c r="F208" s="331"/>
      <c r="G208" s="292"/>
    </row>
    <row r="209" spans="1:7" x14ac:dyDescent="0.2">
      <c r="A209" s="292"/>
      <c r="B209" s="284"/>
      <c r="C209" s="288" t="s">
        <v>599</v>
      </c>
      <c r="D209" s="327"/>
      <c r="E209" s="327"/>
      <c r="F209" s="329" t="str">
        <f>IF('4.Informatie'!C8&lt;&gt;5,"-",ABS(D208-E208))</f>
        <v>-</v>
      </c>
      <c r="G209" s="292"/>
    </row>
    <row r="210" spans="1:7" x14ac:dyDescent="0.2">
      <c r="A210" s="292"/>
      <c r="B210" s="284"/>
      <c r="C210" s="288" t="s">
        <v>615</v>
      </c>
      <c r="D210" s="298"/>
      <c r="E210" s="298"/>
      <c r="F210" s="298">
        <v>50</v>
      </c>
      <c r="G210" s="292"/>
    </row>
    <row r="211" spans="1:7" x14ac:dyDescent="0.2">
      <c r="A211" s="292"/>
      <c r="B211" s="296"/>
      <c r="C211" s="288" t="s">
        <v>575</v>
      </c>
      <c r="D211" s="542" t="str">
        <f>IF('4.Informatie'!$C$8&lt;&gt;5,"nvt",IF(F209&gt;F210,"onvoldoende","voldoende"))</f>
        <v>nvt</v>
      </c>
      <c r="E211" s="542"/>
      <c r="F211" s="542"/>
      <c r="G211" s="292"/>
    </row>
    <row r="212" spans="1:7" x14ac:dyDescent="0.2">
      <c r="A212" s="292"/>
      <c r="B212" s="292"/>
      <c r="C212" s="292"/>
      <c r="D212" s="292"/>
      <c r="E212" s="292"/>
      <c r="F212" s="292"/>
      <c r="G212" s="292"/>
    </row>
    <row r="214" spans="1:7" x14ac:dyDescent="0.2">
      <c r="A214" s="287" t="s">
        <v>611</v>
      </c>
      <c r="B214" s="292"/>
      <c r="C214" s="292" t="s">
        <v>563</v>
      </c>
      <c r="D214" s="292"/>
      <c r="E214" s="292"/>
      <c r="F214" s="292"/>
      <c r="G214" s="292"/>
    </row>
    <row r="215" spans="1:7" x14ac:dyDescent="0.2">
      <c r="A215" s="292"/>
      <c r="B215" s="296"/>
      <c r="C215" s="296"/>
      <c r="D215" s="302" t="s">
        <v>584</v>
      </c>
      <c r="E215" s="302" t="s">
        <v>585</v>
      </c>
      <c r="F215" s="302"/>
      <c r="G215" s="292"/>
    </row>
    <row r="216" spans="1:7" x14ac:dyDescent="0.2">
      <c r="A216" s="292"/>
      <c r="B216" s="296"/>
      <c r="C216" s="296"/>
      <c r="D216" s="288" t="s">
        <v>566</v>
      </c>
      <c r="E216" s="288" t="s">
        <v>568</v>
      </c>
      <c r="F216" s="288" t="s">
        <v>579</v>
      </c>
      <c r="G216" s="292"/>
    </row>
    <row r="217" spans="1:7" x14ac:dyDescent="0.2">
      <c r="A217" s="292"/>
      <c r="B217" s="297"/>
      <c r="C217" s="297" t="s">
        <v>613</v>
      </c>
      <c r="D217" s="326">
        <f>+'5.Verdelingsmatrix lasten'!$U$160</f>
        <v>0</v>
      </c>
      <c r="E217" s="326">
        <f>+'6.Verdelingsmatrix baten'!$V$160</f>
        <v>0</v>
      </c>
      <c r="F217" s="326">
        <f>+ABS(D217)+ABS(E217)</f>
        <v>0</v>
      </c>
      <c r="G217" s="292"/>
    </row>
    <row r="218" spans="1:7" x14ac:dyDescent="0.2">
      <c r="A218" s="292"/>
      <c r="B218" s="299"/>
      <c r="C218" s="299" t="s">
        <v>614</v>
      </c>
      <c r="D218" s="328">
        <f>+'5.Verdelingsmatrix lasten'!$AD$160</f>
        <v>0</v>
      </c>
      <c r="E218" s="328">
        <f>+'6.Verdelingsmatrix baten'!$AE$160</f>
        <v>0</v>
      </c>
      <c r="F218" s="328">
        <f>+ABS(D218)+ABS(E218)</f>
        <v>0</v>
      </c>
      <c r="G218" s="292"/>
    </row>
    <row r="219" spans="1:7" x14ac:dyDescent="0.2">
      <c r="A219" s="292"/>
      <c r="B219" s="284"/>
      <c r="C219" s="288" t="s">
        <v>599</v>
      </c>
      <c r="D219" s="327"/>
      <c r="E219" s="327"/>
      <c r="F219" s="329">
        <f>IF('4.Informatie'!C8=0,"-",SUM(F217:F218))</f>
        <v>0</v>
      </c>
      <c r="G219" s="292"/>
    </row>
    <row r="220" spans="1:7" x14ac:dyDescent="0.2">
      <c r="A220" s="292"/>
      <c r="B220" s="284"/>
      <c r="C220" s="288" t="s">
        <v>615</v>
      </c>
      <c r="D220" s="298"/>
      <c r="E220" s="298"/>
      <c r="F220" s="298">
        <v>50</v>
      </c>
      <c r="G220" s="292"/>
    </row>
    <row r="221" spans="1:7" x14ac:dyDescent="0.2">
      <c r="A221" s="292"/>
      <c r="B221" s="296"/>
      <c r="C221" s="288" t="s">
        <v>575</v>
      </c>
      <c r="D221" s="542" t="str">
        <f>IF('4.Informatie'!$C$8="","onvoldoende",IF('4.Informatie'!$C$8=0,"nvt",IF(F219&gt;F220,"onvoldoende","voldoende")))</f>
        <v>voldoende</v>
      </c>
      <c r="E221" s="542"/>
      <c r="F221" s="542"/>
      <c r="G221" s="292"/>
    </row>
    <row r="222" spans="1:7" x14ac:dyDescent="0.2">
      <c r="A222" s="292"/>
      <c r="B222" s="292"/>
      <c r="C222" s="292"/>
      <c r="D222" s="292"/>
      <c r="E222" s="292"/>
      <c r="F222" s="292"/>
      <c r="G222" s="292"/>
    </row>
  </sheetData>
  <mergeCells count="22">
    <mergeCell ref="A1:E1"/>
    <mergeCell ref="A2:E2"/>
    <mergeCell ref="A5:E5"/>
    <mergeCell ref="A6:E6"/>
    <mergeCell ref="D156:K156"/>
    <mergeCell ref="D30:E30"/>
    <mergeCell ref="D27:E27"/>
    <mergeCell ref="D28:E28"/>
    <mergeCell ref="D29:E29"/>
    <mergeCell ref="A3:E3"/>
    <mergeCell ref="D202:F202"/>
    <mergeCell ref="D211:F211"/>
    <mergeCell ref="D221:F221"/>
    <mergeCell ref="D184:F184"/>
    <mergeCell ref="A7:E7"/>
    <mergeCell ref="D193:F193"/>
    <mergeCell ref="D85:F85"/>
    <mergeCell ref="A9:E9"/>
    <mergeCell ref="D23:E23"/>
    <mergeCell ref="D170:F170"/>
    <mergeCell ref="D31:E31"/>
    <mergeCell ref="D32:E32"/>
  </mergeCells>
  <pageMargins left="0.70866141732283472" right="0.70866141732283472" top="0.74803149606299213" bottom="0.74803149606299213" header="0.31496062992125984" footer="0.31496062992125984"/>
  <pageSetup paperSize="9" scale="60"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PRL_Word" ma:contentTypeID="0x010100AFE9EB2BDEAF554BAA044162362F5A500097733A7A9975D44189963422AC5C4F0300FAB91387202CE34DBB68098DEC0A5678" ma:contentTypeVersion="0" ma:contentTypeDescription="Een nieuw document maken." ma:contentTypeScope="" ma:versionID="7ce1522c622f0951aa8303150b76da1c">
  <xsd:schema xmlns:xsd="http://www.w3.org/2001/XMLSchema" xmlns:xs="http://www.w3.org/2001/XMLSchema" xmlns:p="http://schemas.microsoft.com/office/2006/metadata/properties" xmlns:ns1="30bf72f1-eaca-4820-ba1f-387fc070811c" xmlns:ns2="fcb750c8-6e58-4552-b70f-9122fa8e6f22" xmlns:ns4="b0d25f5f-3455-43ab-a53f-132be5aea04d" xmlns:ns5="039c384a-294c-46eb-bf29-17daaeb74222" xmlns:ns6="698ae1af-a359-4a58-ab7b-443aa3d905f7" xmlns:ns7="65775081-4821-478b-a75a-bb24d398bc4d" xmlns:ns8="b9d520db-2baa-40e7-873d-d8e5f8b095d4" targetNamespace="http://schemas.microsoft.com/office/2006/metadata/properties" ma:root="true" ma:fieldsID="16becb33d2ca2a6a591789c7127839e3" ns1:_="" ns2:_="" ns4:_="" ns5:_="" ns6:_="" ns7:_="" ns8:_="">
    <xsd:import namespace="30bf72f1-eaca-4820-ba1f-387fc070811c"/>
    <xsd:import namespace="fcb750c8-6e58-4552-b70f-9122fa8e6f22"/>
    <xsd:import namespace="b0d25f5f-3455-43ab-a53f-132be5aea04d"/>
    <xsd:import namespace="039c384a-294c-46eb-bf29-17daaeb74222"/>
    <xsd:import namespace="698ae1af-a359-4a58-ab7b-443aa3d905f7"/>
    <xsd:import namespace="65775081-4821-478b-a75a-bb24d398bc4d"/>
    <xsd:import namespace="b9d520db-2baa-40e7-873d-d8e5f8b095d4"/>
    <xsd:element name="properties">
      <xsd:complexType>
        <xsd:sequence>
          <xsd:element name="documentManagement">
            <xsd:complexType>
              <xsd:all>
                <xsd:element ref="ns1:CSG_SEP1" minOccurs="0"/>
                <xsd:element ref="ns2:PRL_DocumentNummer" minOccurs="0"/>
                <xsd:element ref="ns2:PRL_DossierNummer" minOccurs="0"/>
                <xsd:element ref="ns2:PRL_Documentsoort"/>
                <xsd:element ref="ns2:PRL_Vertrouwelijkheid" minOccurs="0"/>
                <xsd:element ref="ns2:PRL_DocumentRichting" minOccurs="0"/>
                <xsd:element ref="ns2:PRL_Medewerker" minOccurs="0"/>
                <xsd:element ref="ns4:PRL_DossierTitle" minOccurs="0"/>
                <xsd:element ref="ns1:CSG_Ontvangstdatum" minOccurs="0"/>
                <xsd:element ref="ns1:PRL_DOC_Verzenddatum" minOccurs="0"/>
                <xsd:element ref="ns1:PRL_DOC_Eigenarchiefactie" minOccurs="0"/>
                <xsd:element ref="ns5:CSG_ZAK_Archiefnominatie" minOccurs="0"/>
                <xsd:element ref="ns1:PRL_DOS_Archiefactietermijn" minOccurs="0"/>
                <xsd:element ref="ns2:PRL_Vernietigingsdatum" minOccurs="0"/>
                <xsd:element ref="ns1:CSG_DocumentSetNr" minOccurs="0"/>
                <xsd:element ref="ns1:CSG_HoofdDocumentNr" minOccurs="0"/>
                <xsd:element ref="ns1:CSG_SEP2" minOccurs="0"/>
                <xsd:element ref="ns6:PRL_NAWNaam" minOccurs="0"/>
                <xsd:element ref="ns6:PRL_NAWCorrespondentieAdres" minOccurs="0"/>
                <xsd:element ref="ns6:PRL_NAWCorrespondentieNr" minOccurs="0"/>
                <xsd:element ref="ns6:PRL_NAWCorrespondentiePostcode" minOccurs="0"/>
                <xsd:element ref="ns6:PRL_NAWCorrespondentieWoonplaats" minOccurs="0"/>
                <xsd:element ref="ns7:CSG_NAWLand" minOccurs="0"/>
                <xsd:element ref="ns6:PRL_Telefoon" minOccurs="0"/>
                <xsd:element ref="ns1:PRL_Emailadresnaw" minOccurs="0"/>
                <xsd:element ref="ns8:CSG_NAWID" minOccurs="0"/>
                <xsd:element ref="ns1:CSG_SEP3" minOccurs="0"/>
                <xsd:element ref="ns2:_dlc_DocIdUrl" minOccurs="0"/>
                <xsd:element ref="ns2:PRL_Bvmapnummer" minOccurs="0"/>
                <xsd:element ref="ns1:PRL_Besluit" minOccurs="0"/>
                <xsd:element ref="ns2:_dlc_DocId" minOccurs="0"/>
                <xsd:element ref="ns2:_dlc_DocIdPersistId" minOccurs="0"/>
                <xsd:element ref="ns2:PRL_SoortBesluitvorming" minOccurs="0"/>
                <xsd:element ref="ns2:PRL_Portefeuillehouder" minOccurs="0"/>
                <xsd:element ref="ns8:PRL_DocumentBron" minOccurs="0"/>
                <xsd:element ref="ns2:PRL_DossierLijst" minOccurs="0"/>
                <xsd:element ref="ns2:PRL_DossierCluster" minOccurs="0"/>
                <xsd:element ref="ns1:PRL_DOS_Verantwor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f72f1-eaca-4820-ba1f-387fc070811c" elementFormDefault="qualified">
    <xsd:import namespace="http://schemas.microsoft.com/office/2006/documentManagement/types"/>
    <xsd:import namespace="http://schemas.microsoft.com/office/infopath/2007/PartnerControls"/>
    <xsd:element name="CSG_SEP1" ma:index="0" nillable="true" ma:displayName="CSG_SEP1" ma:internalName="CSG_SEP1">
      <xsd:simpleType>
        <xsd:restriction base="dms:Text">
          <xsd:maxLength value="255"/>
        </xsd:restriction>
      </xsd:simpleType>
    </xsd:element>
    <xsd:element name="CSG_Ontvangstdatum" ma:index="10" nillable="true" ma:displayName="Ontvangstdatum" ma:format="DateOnly" ma:internalName="CSG_Ontvangstdatum" ma:readOnly="false">
      <xsd:simpleType>
        <xsd:restriction base="dms:DateTime"/>
      </xsd:simpleType>
    </xsd:element>
    <xsd:element name="PRL_DOC_Verzenddatum" ma:index="11" nillable="true" ma:displayName="Verzenddatum" ma:format="DateOnly" ma:internalName="PRL_DOC_Verzenddatum" ma:readOnly="false">
      <xsd:simpleType>
        <xsd:restriction base="dms:DateTime"/>
      </xsd:simpleType>
    </xsd:element>
    <xsd:element name="PRL_DOC_Eigenarchiefactie" ma:index="12" nillable="true" ma:displayName="Eigen archiefactie" ma:default="0" ma:internalName="PRL_DOC_Eigenarchiefactie" ma:readOnly="false">
      <xsd:simpleType>
        <xsd:restriction base="dms:Boolean"/>
      </xsd:simpleType>
    </xsd:element>
    <xsd:element name="PRL_DOS_Archiefactietermijn" ma:index="14" nillable="true" ma:displayName="Archiefactietermijn" ma:decimals="0" ma:internalName="PRL_DOS_Archiefactietermijn" ma:percentage="FALSE">
      <xsd:simpleType>
        <xsd:restriction base="dms:Number">
          <xsd:maxInclusive value="9999"/>
          <xsd:minInclusive value="0"/>
        </xsd:restriction>
      </xsd:simpleType>
    </xsd:element>
    <xsd:element name="CSG_DocumentSetNr" ma:index="16" nillable="true" ma:displayName="DocumentSetNr" ma:internalName="CSG_DocumentSetNr">
      <xsd:simpleType>
        <xsd:restriction base="dms:Text">
          <xsd:maxLength value="255"/>
        </xsd:restriction>
      </xsd:simpleType>
    </xsd:element>
    <xsd:element name="CSG_HoofdDocumentNr" ma:index="17" nillable="true" ma:displayName="HoofdDocumentNr" ma:internalName="CSG_HoofdDocumentNr">
      <xsd:simpleType>
        <xsd:restriction base="dms:Text">
          <xsd:maxLength value="255"/>
        </xsd:restriction>
      </xsd:simpleType>
    </xsd:element>
    <xsd:element name="CSG_SEP2" ma:index="20" nillable="true" ma:displayName="CSG_SEP2" ma:internalName="CSG_SEP2">
      <xsd:simpleType>
        <xsd:restriction base="dms:Text">
          <xsd:maxLength value="255"/>
        </xsd:restriction>
      </xsd:simpleType>
    </xsd:element>
    <xsd:element name="PRL_Emailadresnaw" ma:index="28" nillable="true" ma:displayName="E-mailadres (NAW)" ma:internalName="PRL_Emailadresnaw" ma:readOnly="false">
      <xsd:simpleType>
        <xsd:restriction base="dms:Text">
          <xsd:maxLength value="255"/>
        </xsd:restriction>
      </xsd:simpleType>
    </xsd:element>
    <xsd:element name="CSG_SEP3" ma:index="30" nillable="true" ma:displayName="CSG_SEP3" ma:hidden="true" ma:internalName="CSG_SEP3" ma:readOnly="false">
      <xsd:simpleType>
        <xsd:restriction base="dms:Text">
          <xsd:maxLength value="255"/>
        </xsd:restriction>
      </xsd:simpleType>
    </xsd:element>
    <xsd:element name="PRL_Besluit" ma:index="33" nillable="true" ma:displayName="Besluit" ma:default="Selecteer..." ma:format="Dropdown" ma:hidden="true" ma:internalName="PRL_Besluit" ma:readOnly="false">
      <xsd:simpleType>
        <xsd:restriction base="dms:Choice">
          <xsd:enumeration value="Selecteer..."/>
          <xsd:enumeration value="Aangehouden"/>
          <xsd:enumeration value="Afvoeren"/>
          <xsd:enumeration value="Conform"/>
          <xsd:enumeration value="Conform met aanpassingen"/>
          <xsd:enumeration value="Niet akkoord"/>
          <xsd:enumeration value="Niet behandeld"/>
          <xsd:enumeration value="PH gemachtigd"/>
          <xsd:enumeration value="Voor kennisgeving aangenomen"/>
        </xsd:restriction>
      </xsd:simpleType>
    </xsd:element>
    <xsd:element name="PRL_DOS_Verantworg" ma:index="47" nillable="true" ma:displayName="Verantwoordelijk orgaan" ma:list="UserInfo" ma:SearchPeopleOnly="false" ma:SharePointGroup="0" ma:internalName="PRL_DOS_Verantworg"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b750c8-6e58-4552-b70f-9122fa8e6f22" elementFormDefault="qualified">
    <xsd:import namespace="http://schemas.microsoft.com/office/2006/documentManagement/types"/>
    <xsd:import namespace="http://schemas.microsoft.com/office/infopath/2007/PartnerControls"/>
    <xsd:element name="PRL_DocumentNummer" ma:index="1" nillable="true" ma:displayName="Documentnummer" ma:internalName="PRL_DocumentNummer" ma:readOnly="false">
      <xsd:simpleType>
        <xsd:restriction base="dms:Text">
          <xsd:maxLength value="255"/>
        </xsd:restriction>
      </xsd:simpleType>
    </xsd:element>
    <xsd:element name="PRL_DossierNummer" ma:index="2" nillable="true" ma:displayName="Dossiernummer" ma:internalName="PRL_DossierNummer" ma:readOnly="false">
      <xsd:simpleType>
        <xsd:restriction base="dms:Text">
          <xsd:maxLength value="255"/>
        </xsd:restriction>
      </xsd:simpleType>
    </xsd:element>
    <xsd:element name="PRL_Documentsoort" ma:index="4" ma:displayName="Documentsoort" ma:format="Dropdown" ma:internalName="PRL_Documentsoort" ma:readOnly="false">
      <xsd:simpleType>
        <xsd:restriction base="dms:Choice">
          <xsd:enumeration value="Aanvullende gegevens"/>
          <xsd:enumeration value="Annotatie"/>
          <xsd:enumeration value="Beantwoording verzoek / vragen"/>
          <xsd:enumeration value="CdK machtiging"/>
          <xsd:enumeration value="DT besluit"/>
          <xsd:enumeration value="DT nota"/>
          <xsd:enumeration value="Evaluatie(formulier)"/>
          <xsd:enumeration value="GS besluit"/>
          <xsd:enumeration value="GS brief"/>
          <xsd:enumeration value="GS nota"/>
          <xsd:enumeration value="GS omslag"/>
          <xsd:enumeration value="Informatie"/>
          <xsd:enumeration value="Interne memo / notitie"/>
          <xsd:enumeration value="Interne nota"/>
          <xsd:enumeration value="Kennisgeving"/>
          <xsd:enumeration value="Mededeling portefeuillehouder"/>
          <xsd:enumeration value="Moties, toezeggingen, aanbevelingen PS"/>
          <xsd:enumeration value="Ontvangstbevestiging"/>
          <xsd:enumeration value="Overzicht/lijst"/>
          <xsd:enumeration value="Plan"/>
          <xsd:enumeration value="Planning"/>
          <xsd:enumeration value="PS brief"/>
          <xsd:enumeration value="PS Informerend stuk"/>
          <xsd:enumeration value="PS Sonderend stuk"/>
          <xsd:enumeration value="PS Statenbesluit"/>
          <xsd:enumeration value="PS Statenvoorstel"/>
          <xsd:enumeration value="Rapport/Rapportage"/>
          <xsd:enumeration value="RO nota"/>
          <xsd:enumeration value="Verslag"/>
          <xsd:enumeration value="Verzoek aanvullende gegevens"/>
          <xsd:enumeration value="Verzoek om informatie / vragen"/>
        </xsd:restriction>
      </xsd:simpleType>
    </xsd:element>
    <xsd:element name="PRL_Vertrouwelijkheid" ma:index="6" nillable="true" ma:displayName="Vertrouwelijkheid" ma:format="Dropdown" ma:internalName="PRL_Vertrouwelijkheid" ma:readOnly="false">
      <xsd:simpleType>
        <xsd:restriction base="dms:Choice">
          <xsd:enumeration value="Bedrijfsvertrouwelijk"/>
          <xsd:enumeration value="Geheim"/>
          <xsd:enumeration value="Openbaar"/>
          <xsd:enumeration value="Vertrouwelijk"/>
        </xsd:restriction>
      </xsd:simpleType>
    </xsd:element>
    <xsd:element name="PRL_DocumentRichting" ma:index="7" nillable="true" ma:displayName="Documentrichting" ma:format="Dropdown" ma:internalName="PRL_DocumentRichting" ma:readOnly="false">
      <xsd:simpleType>
        <xsd:restriction base="dms:Choice">
          <xsd:enumeration value="Inkomend"/>
          <xsd:enumeration value="Intern"/>
          <xsd:enumeration value="Uitgaand"/>
        </xsd:restriction>
      </xsd:simpleType>
    </xsd:element>
    <xsd:element name="PRL_Medewerker" ma:index="8" nillable="true" ma:displayName="Medewerker registratie" ma:list="UserInfo" ma:SharePointGroup="0" ma:internalName="PRL_Medewerk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L_Vernietigingsdatum" ma:index="15" nillable="true" ma:displayName="Archiefactiedatum" ma:format="DateOnly" ma:internalName="PRL_Vernietigingsdatum">
      <xsd:simpleType>
        <xsd:restriction base="dms:DateTime"/>
      </xsd:simpleType>
    </xsd:element>
    <xsd:element name="_dlc_DocIdUrl" ma:index="31"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RL_Bvmapnummer" ma:index="32" nillable="true" ma:displayName="BV-mapnummer" ma:hidden="true" ma:internalName="PRL_Bvmapnummer" ma:readOnly="false">
      <xsd:simpleType>
        <xsd:restriction base="dms:Text">
          <xsd:maxLength value="255"/>
        </xsd:restriction>
      </xsd:simpleType>
    </xsd:element>
    <xsd:element name="_dlc_DocId" ma:index="37" nillable="true" ma:displayName="Waarde van de document-id" ma:description="De waarde van de document-id die aan dit item is toegewezen." ma:internalName="_dlc_DocId" ma:readOnly="true">
      <xsd:simpleType>
        <xsd:restriction base="dms:Text"/>
      </xsd:simpleType>
    </xsd:element>
    <xsd:element name="_dlc_DocIdPersistId" ma:index="39" nillable="true" ma:displayName="Id blijven behouden" ma:description="Id behouden tijdens toevoegen." ma:hidden="true" ma:internalName="_dlc_DocIdPersistId" ma:readOnly="true">
      <xsd:simpleType>
        <xsd:restriction base="dms:Boolean"/>
      </xsd:simpleType>
    </xsd:element>
    <xsd:element name="PRL_SoortBesluitvorming" ma:index="41" nillable="true" ma:displayName="Soort besluitvormingsmap" ma:default="" ma:format="Dropdown" ma:internalName="PRL_SoortBesluitvorming">
      <xsd:simpleType>
        <xsd:restriction base="dms:Choice">
          <xsd:enumeration value="DT"/>
          <xsd:enumeration value="GS-A"/>
          <xsd:enumeration value="GS-B"/>
          <xsd:enumeration value="GS-Vertrouwelijk"/>
          <xsd:enumeration value="Mandaat"/>
          <xsd:enumeration value="RO"/>
        </xsd:restriction>
      </xsd:simpleType>
    </xsd:element>
    <xsd:element name="PRL_Portefeuillehouder" ma:index="43" nillable="true" ma:displayName="Portefeuillehouder" ma:list="UserInfo" ma:SharePointGroup="0" ma:internalName="PRL_Portefeuillehoud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L_DossierLijst" ma:index="45" nillable="true" ma:displayName="Dossierlijst" ma:default="Dossier" ma:hidden="true" ma:internalName="PRL_DossierLijst" ma:readOnly="false">
      <xsd:simpleType>
        <xsd:restriction base="dms:Text">
          <xsd:maxLength value="255"/>
        </xsd:restriction>
      </xsd:simpleType>
    </xsd:element>
    <xsd:element name="PRL_DossierCluster" ma:index="46" nillable="true" ma:displayName="Organisatieonderdeel" ma:default="Selecteer..." ma:format="Dropdown" ma:internalName="PRL_DossierCluster">
      <xsd:simpleType>
        <xsd:restriction base="dms:Choice">
          <xsd:enumeration value="Selecteer..."/>
          <xsd:enumeration value="Cluster Algehele Juridische Zaken"/>
          <xsd:enumeration value="Cluster Concern"/>
          <xsd:enumeration value="Cluster Cultuur"/>
          <xsd:enumeration value="Cluster Directie"/>
          <xsd:enumeration value="Cluster Economie en Innovatie"/>
          <xsd:enumeration value="Cluster EuregioMaasRijn"/>
          <xsd:enumeration value="Cluster Facilitaire Dienstverlening"/>
          <xsd:enumeration value="Cluster Financiën"/>
          <xsd:enumeration value="Cluster Grond en Vastgoed"/>
          <xsd:enumeration value="Cluster Inkoop en Aanbesteding"/>
          <xsd:enumeration value="Cluster Mobiliteit"/>
          <xsd:enumeration value="Cluster Natuur en Water"/>
          <xsd:enumeration value="Cluster Organisatie en Informatie"/>
          <xsd:enumeration value="Cluster Personeel en Organisatie"/>
          <xsd:enumeration value="Cluster Plattelandsontwikkeling"/>
          <xsd:enumeration value="Cluster Programma en Projecten"/>
          <xsd:enumeration value="Cluster Ruimte"/>
          <xsd:enumeration value="Cluster Secretariële en Administratieve ondersteuning"/>
          <xsd:enumeration value="Cluster Strategie en Communicatie"/>
          <xsd:enumeration value="Cluster Subsidies"/>
          <xsd:enumeration value="Cluster Vergunningen, Toezicht en Handhaving"/>
          <xsd:enumeration value="Cluster Wegaanleg"/>
          <xsd:enumeration value="Cluster Wegbeheer"/>
          <xsd:enumeration value="Cluster Wonen en Leefomgeving"/>
          <xsd:enumeration value="Kabinet"/>
          <xsd:enumeration value="Ondernemingsraad"/>
          <xsd:enumeration value="Provinciale staten"/>
          <xsd:enumeration value="RUD-Zuid Limburg"/>
        </xsd:restriction>
      </xsd:simpleType>
    </xsd:element>
  </xsd:schema>
  <xsd:schema xmlns:xsd="http://www.w3.org/2001/XMLSchema" xmlns:xs="http://www.w3.org/2001/XMLSchema" xmlns:dms="http://schemas.microsoft.com/office/2006/documentManagement/types" xmlns:pc="http://schemas.microsoft.com/office/infopath/2007/PartnerControls" targetNamespace="b0d25f5f-3455-43ab-a53f-132be5aea04d" elementFormDefault="qualified">
    <xsd:import namespace="http://schemas.microsoft.com/office/2006/documentManagement/types"/>
    <xsd:import namespace="http://schemas.microsoft.com/office/infopath/2007/PartnerControls"/>
    <xsd:element name="PRL_DossierTitle" ma:index="9" nillable="true" ma:displayName="Dossiertitel" ma:internalName="PRL_Dossier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9c384a-294c-46eb-bf29-17daaeb74222" elementFormDefault="qualified">
    <xsd:import namespace="http://schemas.microsoft.com/office/2006/documentManagement/types"/>
    <xsd:import namespace="http://schemas.microsoft.com/office/infopath/2007/PartnerControls"/>
    <xsd:element name="CSG_ZAK_Archiefnominatie" ma:index="13" nillable="true" ma:displayName="Archiefnominatie" ma:format="Dropdown" ma:internalName="CSG_ZAK_Archiefnominatie">
      <xsd:simpleType>
        <xsd:restriction base="dms:Choice">
          <xsd:enumeration value="Blijvend bewaren"/>
          <xsd:enumeration value="Vernietigen"/>
        </xsd:restriction>
      </xsd:simpleType>
    </xsd:element>
  </xsd:schema>
  <xsd:schema xmlns:xsd="http://www.w3.org/2001/XMLSchema" xmlns:xs="http://www.w3.org/2001/XMLSchema" xmlns:dms="http://schemas.microsoft.com/office/2006/documentManagement/types" xmlns:pc="http://schemas.microsoft.com/office/infopath/2007/PartnerControls" targetNamespace="698ae1af-a359-4a58-ab7b-443aa3d905f7" elementFormDefault="qualified">
    <xsd:import namespace="http://schemas.microsoft.com/office/2006/documentManagement/types"/>
    <xsd:import namespace="http://schemas.microsoft.com/office/infopath/2007/PartnerControls"/>
    <xsd:element name="PRL_NAWNaam" ma:index="21" nillable="true" ma:displayName="Volledigenaam" ma:internalName="PRL_NAWNaam" ma:readOnly="false">
      <xsd:simpleType>
        <xsd:restriction base="dms:Text">
          <xsd:maxLength value="255"/>
        </xsd:restriction>
      </xsd:simpleType>
    </xsd:element>
    <xsd:element name="PRL_NAWCorrespondentieAdres" ma:index="22" nillable="true" ma:displayName="Straatnaam" ma:internalName="PRL_NAWCorrespondentieAdres" ma:readOnly="false">
      <xsd:simpleType>
        <xsd:restriction base="dms:Text">
          <xsd:maxLength value="255"/>
        </xsd:restriction>
      </xsd:simpleType>
    </xsd:element>
    <xsd:element name="PRL_NAWCorrespondentieNr" ma:index="23" nillable="true" ma:displayName="Huisnummer" ma:internalName="PRL_NAWCorrespondentieNr">
      <xsd:simpleType>
        <xsd:restriction base="dms:Text">
          <xsd:maxLength value="255"/>
        </xsd:restriction>
      </xsd:simpleType>
    </xsd:element>
    <xsd:element name="PRL_NAWCorrespondentiePostcode" ma:index="24" nillable="true" ma:displayName="Postcode NAW" ma:internalName="PRL_NAWCorrespondentiePostcode" ma:readOnly="false">
      <xsd:simpleType>
        <xsd:restriction base="dms:Text">
          <xsd:maxLength value="255"/>
        </xsd:restriction>
      </xsd:simpleType>
    </xsd:element>
    <xsd:element name="PRL_NAWCorrespondentieWoonplaats" ma:index="25" nillable="true" ma:displayName="Woonplaats" ma:internalName="PRL_NAWCorrespondentieWoonplaats" ma:readOnly="false">
      <xsd:simpleType>
        <xsd:restriction base="dms:Text">
          <xsd:maxLength value="255"/>
        </xsd:restriction>
      </xsd:simpleType>
    </xsd:element>
    <xsd:element name="PRL_Telefoon" ma:index="27" nillable="true" ma:displayName="Telefoonnummer" ma:internalName="PRL_Telefo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775081-4821-478b-a75a-bb24d398bc4d" elementFormDefault="qualified">
    <xsd:import namespace="http://schemas.microsoft.com/office/2006/documentManagement/types"/>
    <xsd:import namespace="http://schemas.microsoft.com/office/infopath/2007/PartnerControls"/>
    <xsd:element name="CSG_NAWLand" ma:index="26" nillable="true" ma:displayName="Land" ma:internalName="CSG_NAWLand">
      <xsd:simpleType>
        <xsd:restriction base="dms:Text">
          <xsd:maxLength value="40"/>
        </xsd:restriction>
      </xsd:simpleType>
    </xsd:element>
  </xsd:schema>
  <xsd:schema xmlns:xsd="http://www.w3.org/2001/XMLSchema" xmlns:xs="http://www.w3.org/2001/XMLSchema" xmlns:dms="http://schemas.microsoft.com/office/2006/documentManagement/types" xmlns:pc="http://schemas.microsoft.com/office/infopath/2007/PartnerControls" targetNamespace="b9d520db-2baa-40e7-873d-d8e5f8b095d4" elementFormDefault="qualified">
    <xsd:import namespace="http://schemas.microsoft.com/office/2006/documentManagement/types"/>
    <xsd:import namespace="http://schemas.microsoft.com/office/infopath/2007/PartnerControls"/>
    <xsd:element name="CSG_NAWID" ma:index="29" nillable="true" ma:displayName="NAW-ID" ma:internalName="CSG_NAWID">
      <xsd:simpleType>
        <xsd:restriction base="dms:Text">
          <xsd:maxLength value="255"/>
        </xsd:restriction>
      </xsd:simpleType>
    </xsd:element>
    <xsd:element name="PRL_DocumentBron" ma:index="44" nillable="true" ma:displayName="DocumentBron" ma:default="" ma:format="Dropdown" ma:internalName="PRL_DocumentBron">
      <xsd:simpleType>
        <xsd:restriction base="dms:Choice">
          <xsd:enumeration value="Kofax"/>
          <xsd:enumeration value="Uitvo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Inhoudstype"/>
        <xsd:element ref="dc:title" maxOccurs="1" ma:index="3" ma:displayName="Documentnaam"/>
        <xsd:element ref="dc:subject" minOccurs="0" maxOccurs="1"/>
        <xsd:element ref="dc:description" minOccurs="0" maxOccurs="1" ma:index="18" ma:displayName="Opmerkingen"/>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L_Vertrouwelijkheid xmlns="fcb750c8-6e58-4552-b70f-9122fa8e6f22">Bedrijfsvertrouwelijk</PRL_Vertrouwelijkheid>
    <PRL_Telefoon xmlns="698ae1af-a359-4a58-ab7b-443aa3d905f7" xsi:nil="true"/>
    <PRL_Besluit xmlns="30bf72f1-eaca-4820-ba1f-387fc070811c">Selecteer...</PRL_Besluit>
    <PRL_Documentsoort xmlns="fcb750c8-6e58-4552-b70f-9122fa8e6f22">Informatie</PRL_Documentsoort>
    <CSG_DocumentSetNr xmlns="30bf72f1-eaca-4820-ba1f-387fc070811c" xsi:nil="true"/>
    <CSG_SEP2 xmlns="30bf72f1-eaca-4820-ba1f-387fc070811c" xsi:nil="true"/>
    <PRL_SoortBesluitvorming xmlns="fcb750c8-6e58-4552-b70f-9122fa8e6f22" xsi:nil="true"/>
    <PRL_DossierLijst xmlns="fcb750c8-6e58-4552-b70f-9122fa8e6f22">Dossier</PRL_DossierLijst>
    <PRL_Bvmapnummer xmlns="fcb750c8-6e58-4552-b70f-9122fa8e6f22" xsi:nil="true"/>
    <CSG_Ontvangstdatum xmlns="30bf72f1-eaca-4820-ba1f-387fc070811c" xsi:nil="true"/>
    <CSG_ZAK_Archiefnominatie xmlns="039c384a-294c-46eb-bf29-17daaeb74222" xsi:nil="true"/>
    <PRL_DOC_Verzenddatum xmlns="30bf72f1-eaca-4820-ba1f-387fc070811c" xsi:nil="true"/>
    <CSG_HoofdDocumentNr xmlns="30bf72f1-eaca-4820-ba1f-387fc070811c" xsi:nil="true"/>
    <PRL_NAWCorrespondentiePostcode xmlns="698ae1af-a359-4a58-ab7b-443aa3d905f7" xsi:nil="true"/>
    <CSG_NAWLand xmlns="65775081-4821-478b-a75a-bb24d398bc4d" xsi:nil="true"/>
    <PRL_Portefeuillehouder xmlns="fcb750c8-6e58-4552-b70f-9122fa8e6f22">
      <UserInfo>
        <DisplayName/>
        <AccountId xsi:nil="true"/>
        <AccountType/>
      </UserInfo>
    </PRL_Portefeuillehouder>
    <PRL_DocumentNummer xmlns="fcb750c8-6e58-4552-b70f-9122fa8e6f22">DOC-00744806</PRL_DocumentNummer>
    <CSG_SEP3 xmlns="30bf72f1-eaca-4820-ba1f-387fc070811c" xsi:nil="true"/>
    <PRL_DOC_Eigenarchiefactie xmlns="30bf72f1-eaca-4820-ba1f-387fc070811c">false</PRL_DOC_Eigenarchiefactie>
    <PRL_NAWCorrespondentieNr xmlns="698ae1af-a359-4a58-ab7b-443aa3d905f7" xsi:nil="true"/>
    <PRL_Emailadresnaw xmlns="30bf72f1-eaca-4820-ba1f-387fc070811c" xsi:nil="true"/>
    <PRL_DOS_Archiefactietermijn xmlns="30bf72f1-eaca-4820-ba1f-387fc070811c" xsi:nil="true"/>
    <PRL_DocumentRichting xmlns="fcb750c8-6e58-4552-b70f-9122fa8e6f22" xsi:nil="true"/>
    <PRL_Vernietigingsdatum xmlns="fcb750c8-6e58-4552-b70f-9122fa8e6f22" xsi:nil="true"/>
    <PRL_DossierTitle xmlns="b0d25f5f-3455-43ab-a53f-132be5aea04d" xsi:nil="true"/>
    <PRL_DossierCluster xmlns="fcb750c8-6e58-4552-b70f-9122fa8e6f22">Selecteer...</PRL_DossierCluster>
    <PRL_NAWNaam xmlns="698ae1af-a359-4a58-ab7b-443aa3d905f7" xsi:nil="true"/>
    <CSG_NAWID xmlns="b9d520db-2baa-40e7-873d-d8e5f8b095d4" xsi:nil="true"/>
    <PRL_DocumentBron xmlns="b9d520db-2baa-40e7-873d-d8e5f8b095d4" xsi:nil="true"/>
    <PRL_NAWCorrespondentieAdres xmlns="698ae1af-a359-4a58-ab7b-443aa3d905f7" xsi:nil="true"/>
    <PRL_Medewerker xmlns="fcb750c8-6e58-4552-b70f-9122fa8e6f22">
      <UserInfo>
        <DisplayName>Crol, John</DisplayName>
        <AccountId>348</AccountId>
        <AccountType/>
      </UserInfo>
    </PRL_Medewerker>
    <PRL_DOS_Verantworg xmlns="30bf72f1-eaca-4820-ba1f-387fc070811c">
      <UserInfo>
        <DisplayName/>
        <AccountId xsi:nil="true"/>
        <AccountType/>
      </UserInfo>
    </PRL_DOS_Verantworg>
    <CSG_SEP1 xmlns="30bf72f1-eaca-4820-ba1f-387fc070811c" xsi:nil="true"/>
    <PRL_DossierNummer xmlns="fcb750c8-6e58-4552-b70f-9122fa8e6f22">DOS-00075697</PRL_DossierNummer>
    <PRL_NAWCorrespondentieWoonplaats xmlns="698ae1af-a359-4a58-ab7b-443aa3d905f7" xsi:nil="true"/>
    <_dlc_DocId xmlns="fcb750c8-6e58-4552-b70f-9122fa8e6f22">7FEURARHTZFS-38106115-2</_dlc_DocId>
    <_dlc_DocIdUrl xmlns="fcb750c8-6e58-4552-b70f-9122fa8e6f22">
      <Url>https://sharepoint.prvlimburg.nl/sites/B21_W05_001/DOS-00075697/_layouts/15/DocIdRedir.aspx?ID=7FEURARHTZFS-38106115-2</Url>
      <Description>7FEURARHTZFS-38106115-2</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9CC5EC-951E-4F0E-838B-E76B29F24D0A}">
  <ds:schemaRefs>
    <ds:schemaRef ds:uri="http://schemas.microsoft.com/sharepoint/events"/>
  </ds:schemaRefs>
</ds:datastoreItem>
</file>

<file path=customXml/itemProps2.xml><?xml version="1.0" encoding="utf-8"?>
<ds:datastoreItem xmlns:ds="http://schemas.openxmlformats.org/officeDocument/2006/customXml" ds:itemID="{7BAA1972-6C96-4826-953E-FFD3A34BC7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bf72f1-eaca-4820-ba1f-387fc070811c"/>
    <ds:schemaRef ds:uri="fcb750c8-6e58-4552-b70f-9122fa8e6f22"/>
    <ds:schemaRef ds:uri="b0d25f5f-3455-43ab-a53f-132be5aea04d"/>
    <ds:schemaRef ds:uri="039c384a-294c-46eb-bf29-17daaeb74222"/>
    <ds:schemaRef ds:uri="698ae1af-a359-4a58-ab7b-443aa3d905f7"/>
    <ds:schemaRef ds:uri="65775081-4821-478b-a75a-bb24d398bc4d"/>
    <ds:schemaRef ds:uri="b9d520db-2baa-40e7-873d-d8e5f8b095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EEDF60-2D61-4363-9E97-F75EE3E2E70B}">
  <ds:schemaRefs>
    <ds:schemaRef ds:uri="http://purl.org/dc/dcmitype/"/>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b9d520db-2baa-40e7-873d-d8e5f8b095d4"/>
    <ds:schemaRef ds:uri="http://schemas.microsoft.com/office/2006/documentManagement/types"/>
    <ds:schemaRef ds:uri="65775081-4821-478b-a75a-bb24d398bc4d"/>
    <ds:schemaRef ds:uri="b0d25f5f-3455-43ab-a53f-132be5aea04d"/>
    <ds:schemaRef ds:uri="http://purl.org/dc/terms/"/>
    <ds:schemaRef ds:uri="698ae1af-a359-4a58-ab7b-443aa3d905f7"/>
    <ds:schemaRef ds:uri="039c384a-294c-46eb-bf29-17daaeb74222"/>
    <ds:schemaRef ds:uri="fcb750c8-6e58-4552-b70f-9122fa8e6f22"/>
    <ds:schemaRef ds:uri="30bf72f1-eaca-4820-ba1f-387fc070811c"/>
    <ds:schemaRef ds:uri="http://www.w3.org/XML/1998/namespace"/>
  </ds:schemaRefs>
</ds:datastoreItem>
</file>

<file path=customXml/itemProps4.xml><?xml version="1.0" encoding="utf-8"?>
<ds:datastoreItem xmlns:ds="http://schemas.openxmlformats.org/officeDocument/2006/customXml" ds:itemID="{92230351-E2B1-4CB4-9963-A550EB5BDB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'1.Aanschrijfbrief'!Print_Area</vt:lpstr>
      <vt:lpstr>'2.Adressering'!Print_Area</vt:lpstr>
      <vt:lpstr>'3.Toelichting'!Print_Area</vt:lpstr>
      <vt:lpstr>'4.Informatie'!Print_Area</vt:lpstr>
      <vt:lpstr>'5.Verdelingsmatrix lasten'!Print_Area</vt:lpstr>
      <vt:lpstr>'6.Verdelingsmatrix baten'!Print_Area</vt:lpstr>
      <vt:lpstr>'7.Balansstanden'!Print_Area</vt:lpstr>
      <vt:lpstr>'8.Akkoordverklaring'!Print_Area</vt:lpstr>
      <vt:lpstr>'9.Eindoordeel'!Print_Area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KRD244030011</dc:title>
  <dc:creator/>
  <dc:description/>
  <cp:lastModifiedBy/>
  <dcterms:created xsi:type="dcterms:W3CDTF">2006-09-16T00:00:00Z</dcterms:created>
  <dcterms:modified xsi:type="dcterms:W3CDTF">2025-09-18T10:35:57Z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0x010100AFE9EB2BDEAF554BAA044162362F5A500097733A7A9975D44189963422AC5C4F0300FAB91387202CE34DBB68098DEC0A5678</vt:lpwstr>
  </property>
  <property fmtid="{D5CDD505-2E9C-101B-9397-08002B2CF9AE}" pid="3" name="_dlc_DocIdItemGuid">
    <vt:lpwstr>38e1653c-318e-40ab-b8b2-3c40b0f7ac3d</vt:lpwstr>
  </property>
</Properties>
</file>