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L:\Downloads\"/>
    </mc:Choice>
  </mc:AlternateContent>
  <xr:revisionPtr revIDLastSave="0" documentId="13_ncr:1_{51822A3F-22E1-4277-991E-0E7B741F571A}" xr6:coauthVersionLast="36" xr6:coauthVersionMax="36" xr10:uidLastSave="{00000000-0000-0000-0000-000000000000}"/>
  <workbookProtection workbookAlgorithmName="SHA-512" workbookHashValue="xjBDMfyJ/CZikawnKu27I24Ibow5YDmYes/Ch/oqmz/1V/cUc9GX2cnxFkjqNvq/oq7ow232wt2xnVvu+hUrBQ==" workbookSaltValue="GUAEengD0FS1O5IIsptBrA==" workbookSpinCount="100000" lockStructure="1"/>
  <bookViews>
    <workbookView xWindow="-120" yWindow="-120" windowWidth="29040" windowHeight="15720" tabRatio="891" activeTab="8" xr2:uid="{00000000-000D-0000-FFFF-FFFF00000000}"/>
  </bookViews>
  <sheets>
    <sheet name="1.Aanschrijfbrief" sheetId="4" r:id="rId1"/>
    <sheet name="2.Adressering" sheetId="5" r:id="rId2"/>
    <sheet name="3.Toelichting" sheetId="6" r:id="rId3"/>
    <sheet name="4.Informatie" sheetId="7" r:id="rId4"/>
    <sheet name="5.Verdelingsmatrix lasten" sheetId="8" r:id="rId5"/>
    <sheet name="6.Verdelingsmatrix baten" sheetId="9" r:id="rId6"/>
    <sheet name="7.Balansstanden" sheetId="10" r:id="rId7"/>
    <sheet name="8.Akkoordverklaring" sheetId="11" r:id="rId8"/>
    <sheet name="9.Eindoordeel" sheetId="12" r:id="rId9"/>
  </sheets>
  <definedNames>
    <definedName name="AS2DocOpenMode" hidden="1">"AS2DocumentEdit"</definedName>
    <definedName name="NLGEUR">2.20371</definedName>
    <definedName name="Print_Area" localSheetId="0">'1.Aanschrijfbrief'!$A$1:$B$27</definedName>
    <definedName name="Print_Area" localSheetId="1">'2.Adressering'!$A$1:$A$41</definedName>
    <definedName name="Print_Area" localSheetId="2">'3.Toelichting'!$A$1:$D$327</definedName>
    <definedName name="Print_Area" localSheetId="3">'4.Informatie'!$A$1:$J$40</definedName>
    <definedName name="Print_Area" localSheetId="4">'5.Verdelingsmatrix lasten'!$A$1:$AN$177</definedName>
    <definedName name="Print_Area" localSheetId="5">'6.Verdelingsmatrix baten'!$A$1:$AP$175</definedName>
    <definedName name="Print_Area" localSheetId="6">'7.Balansstanden'!$B$1:$I$104</definedName>
    <definedName name="Print_Area" localSheetId="7">'8.Akkoordverklaring'!$A$1:$D$24</definedName>
    <definedName name="Print_Area" localSheetId="8">'9.Eindoordeel'!$A$1:$L$250</definedName>
    <definedName name="Z_3CCC5398_1193_4024_ABCD_59977630A5BF_.wvu.PrintArea" localSheetId="2" hidden="1">'3.Toelichting'!$A$1:$A$249</definedName>
    <definedName name="Z_3CCC5398_1193_4024_ABCD_59977630A5BF_.wvu.PrintArea" localSheetId="4" hidden="1">'5.Verdelingsmatrix lasten'!$A$1:$AN$177</definedName>
    <definedName name="Z_3CCC5398_1193_4024_ABCD_59977630A5BF_.wvu.PrintArea" localSheetId="5" hidden="1">'6.Verdelingsmatrix baten'!$A$1:$AR$175</definedName>
    <definedName name="Z_3CCC5398_1193_4024_ABCD_59977630A5BF_.wvu.PrintArea" localSheetId="6" hidden="1">'7.Balansstanden'!$A$1:$I$61</definedName>
    <definedName name="Z_3CCC5398_1193_4024_ABCD_59977630A5BF_.wvu.PrintArea" localSheetId="7" hidden="1">'8.Akkoordverklaring'!$A$1:$C$24</definedName>
    <definedName name="Z_3CCC5398_1193_4024_ABCD_59977630A5BF_.wvu.Rows" localSheetId="4" hidden="1">'5.Verdelingsmatrix lasten'!$81:$175</definedName>
    <definedName name="Z_3CCC5398_1193_4024_ABCD_59977630A5BF_.wvu.Rows" localSheetId="5" hidden="1">'6.Verdelingsmatrix baten'!$79:$173</definedName>
    <definedName name="Z_3CCC5398_1193_4024_ABCD_59977630A5BF_.wvu.Rows" localSheetId="6" hidden="1">'7.Balansstanden'!$2:$103</definedName>
    <definedName name="Z_7ECC52A5_9F01_4F0F_BE2E_EC1362700A49_.wvu.PrintArea" localSheetId="2" hidden="1">'3.Toelichting'!$A$1:$A$249</definedName>
    <definedName name="Z_7ECC52A5_9F01_4F0F_BE2E_EC1362700A49_.wvu.PrintArea" localSheetId="4" hidden="1">'5.Verdelingsmatrix lasten'!$A$1:$AN$177</definedName>
    <definedName name="Z_7ECC52A5_9F01_4F0F_BE2E_EC1362700A49_.wvu.PrintArea" localSheetId="5" hidden="1">'6.Verdelingsmatrix baten'!$A$1:$AR$175</definedName>
    <definedName name="Z_7ECC52A5_9F01_4F0F_BE2E_EC1362700A49_.wvu.PrintArea" localSheetId="6" hidden="1">'7.Balansstanden'!$A$1:$I$61</definedName>
    <definedName name="Z_7ECC52A5_9F01_4F0F_BE2E_EC1362700A49_.wvu.PrintArea" localSheetId="7" hidden="1">'8.Akkoordverklaring'!$A$1:$C$24</definedName>
    <definedName name="Z_7ECC52A5_9F01_4F0F_BE2E_EC1362700A49_.wvu.Rows" localSheetId="4" hidden="1">'5.Verdelingsmatrix lasten'!$81:$175</definedName>
    <definedName name="Z_7ECC52A5_9F01_4F0F_BE2E_EC1362700A49_.wvu.Rows" localSheetId="5" hidden="1">'6.Verdelingsmatrix baten'!$79:$173</definedName>
    <definedName name="Z_7ECC52A5_9F01_4F0F_BE2E_EC1362700A49_.wvu.Rows" localSheetId="6" hidden="1">'7.Balansstanden'!$2:$103</definedName>
  </definedNames>
  <calcPr calcId="191029"/>
</workbook>
</file>

<file path=xl/calcChain.xml><?xml version="1.0" encoding="utf-8"?>
<calcChain xmlns="http://schemas.openxmlformats.org/spreadsheetml/2006/main">
  <c r="B3" i="7" l="1"/>
  <c r="F6" i="7"/>
  <c r="I5" i="7"/>
  <c r="E246" i="12"/>
  <c r="D132" i="12" l="1"/>
  <c r="E132" i="12"/>
  <c r="D133" i="12"/>
  <c r="E133" i="12"/>
  <c r="D134" i="12"/>
  <c r="E134" i="12"/>
  <c r="D135" i="12"/>
  <c r="E135" i="12"/>
  <c r="D136" i="12"/>
  <c r="E136" i="12"/>
  <c r="D137" i="12"/>
  <c r="E137" i="12"/>
  <c r="D138" i="12"/>
  <c r="E138" i="12"/>
  <c r="F138" i="12" l="1"/>
  <c r="F134" i="12"/>
  <c r="K137" i="12"/>
  <c r="F135" i="12"/>
  <c r="K134" i="12"/>
  <c r="F132" i="12"/>
  <c r="F136" i="12"/>
  <c r="F133" i="12"/>
  <c r="K133" i="12"/>
  <c r="K132" i="12"/>
  <c r="K138" i="12"/>
  <c r="F137" i="12"/>
  <c r="K136" i="12"/>
  <c r="K135" i="12"/>
  <c r="AN163" i="8"/>
  <c r="AN164" i="8"/>
  <c r="AN165" i="8"/>
  <c r="AN166" i="8"/>
  <c r="AN167" i="8"/>
  <c r="AN168" i="8"/>
  <c r="AN169" i="8"/>
  <c r="AN158" i="8"/>
  <c r="AN159" i="8"/>
  <c r="AN160" i="8"/>
  <c r="AN161" i="8"/>
  <c r="AN145" i="8"/>
  <c r="AN146" i="8"/>
  <c r="AN147" i="8"/>
  <c r="AN148" i="8"/>
  <c r="AN149" i="8"/>
  <c r="AN150" i="8"/>
  <c r="AN101" i="8"/>
  <c r="AN102" i="8"/>
  <c r="AN103" i="8"/>
  <c r="AN104" i="8"/>
  <c r="AN133" i="8"/>
  <c r="AN115" i="8"/>
  <c r="AN116" i="8"/>
  <c r="AN117" i="8"/>
  <c r="AN118" i="8"/>
  <c r="AN119" i="8"/>
  <c r="AN120" i="8"/>
  <c r="AN121" i="8"/>
  <c r="AN122" i="8"/>
  <c r="AN123" i="8"/>
  <c r="AN124" i="8"/>
  <c r="AN125" i="8"/>
  <c r="AN126" i="8"/>
  <c r="AN127" i="8"/>
  <c r="AN128" i="8"/>
  <c r="AN129" i="8"/>
  <c r="AN130" i="8"/>
  <c r="AN131" i="8"/>
  <c r="AN132" i="8"/>
  <c r="AE14" i="8" l="1"/>
  <c r="AF170" i="9"/>
  <c r="AF155" i="9"/>
  <c r="V14" i="8"/>
  <c r="AE170" i="8" l="1"/>
  <c r="AE155" i="8"/>
  <c r="AE135" i="8"/>
  <c r="AE108" i="8"/>
  <c r="AE172" i="8" s="1"/>
  <c r="V170" i="8"/>
  <c r="V155" i="8"/>
  <c r="U135" i="8"/>
  <c r="V135" i="8"/>
  <c r="U108" i="8"/>
  <c r="V108" i="8"/>
  <c r="V172" i="8" s="1"/>
  <c r="AE78" i="8"/>
  <c r="V78" i="8"/>
  <c r="AE71" i="8"/>
  <c r="V71" i="8"/>
  <c r="AE65" i="8"/>
  <c r="V65" i="8"/>
  <c r="AE57" i="8"/>
  <c r="V57" i="8"/>
  <c r="AE50" i="8"/>
  <c r="V50" i="8"/>
  <c r="AE40" i="8"/>
  <c r="V40" i="8"/>
  <c r="AE31" i="8"/>
  <c r="V31" i="8"/>
  <c r="AE24" i="8"/>
  <c r="AE80" i="8" s="1"/>
  <c r="AE174" i="8" s="1"/>
  <c r="V24" i="8"/>
  <c r="V80" i="8" s="1"/>
  <c r="V174" i="8" s="1"/>
  <c r="D246" i="12" s="1"/>
  <c r="V155" i="9"/>
  <c r="W155" i="9"/>
  <c r="AF135" i="9"/>
  <c r="AF108" i="9"/>
  <c r="AF172" i="9" s="1"/>
  <c r="AF174" i="9" s="1"/>
  <c r="AF78" i="9"/>
  <c r="AF71" i="9"/>
  <c r="AF65" i="9"/>
  <c r="AF57" i="9"/>
  <c r="AF50" i="9"/>
  <c r="AF40" i="9"/>
  <c r="AF31" i="9"/>
  <c r="AF24" i="9"/>
  <c r="AF14" i="9"/>
  <c r="W78" i="9"/>
  <c r="W71" i="9"/>
  <c r="W65" i="9"/>
  <c r="W57" i="9"/>
  <c r="W50" i="9"/>
  <c r="W40" i="9"/>
  <c r="W31" i="9"/>
  <c r="W24" i="9"/>
  <c r="W14" i="9"/>
  <c r="W80" i="9" s="1"/>
  <c r="W108" i="9"/>
  <c r="V135" i="9"/>
  <c r="W135" i="9"/>
  <c r="W172" i="9" s="1"/>
  <c r="W170" i="9"/>
  <c r="X170" i="9"/>
  <c r="Y170" i="9"/>
  <c r="V170" i="9"/>
  <c r="W174" i="9" l="1"/>
  <c r="AF80" i="9"/>
  <c r="D173" i="12"/>
  <c r="E173" i="12"/>
  <c r="D174" i="12"/>
  <c r="E174" i="12"/>
  <c r="D175" i="12"/>
  <c r="E175" i="12"/>
  <c r="D176" i="12"/>
  <c r="E176" i="12"/>
  <c r="D177" i="12"/>
  <c r="E177" i="12"/>
  <c r="D178" i="12"/>
  <c r="E178" i="12"/>
  <c r="D179" i="12"/>
  <c r="E179" i="12"/>
  <c r="D168" i="12"/>
  <c r="E168" i="12"/>
  <c r="D169" i="12"/>
  <c r="E169" i="12"/>
  <c r="D170" i="12"/>
  <c r="E170" i="12"/>
  <c r="D171" i="12"/>
  <c r="E171" i="12"/>
  <c r="D172" i="12"/>
  <c r="E172" i="12"/>
  <c r="D159" i="12"/>
  <c r="E159" i="12"/>
  <c r="D160" i="12"/>
  <c r="E160" i="12"/>
  <c r="D161" i="12"/>
  <c r="E161" i="12"/>
  <c r="D162" i="12"/>
  <c r="E162" i="12"/>
  <c r="D163" i="12"/>
  <c r="E163" i="12"/>
  <c r="D148" i="12"/>
  <c r="E148" i="12"/>
  <c r="D149" i="12"/>
  <c r="E149" i="12"/>
  <c r="D150" i="12"/>
  <c r="E150" i="12"/>
  <c r="D151" i="12"/>
  <c r="E151" i="12"/>
  <c r="D146" i="12"/>
  <c r="E146" i="12"/>
  <c r="D147" i="12"/>
  <c r="E147" i="12"/>
  <c r="D121" i="12"/>
  <c r="E121" i="12"/>
  <c r="D122" i="12"/>
  <c r="E122" i="12"/>
  <c r="D123" i="12"/>
  <c r="E123" i="12"/>
  <c r="D124" i="12"/>
  <c r="E124" i="12"/>
  <c r="F173" i="12" l="1"/>
  <c r="F168" i="12"/>
  <c r="F169" i="12"/>
  <c r="K175" i="12"/>
  <c r="F179" i="12"/>
  <c r="K148" i="12"/>
  <c r="F176" i="12"/>
  <c r="K174" i="12"/>
  <c r="F175" i="12"/>
  <c r="K168" i="12"/>
  <c r="K178" i="12"/>
  <c r="F177" i="12"/>
  <c r="K176" i="12"/>
  <c r="K173" i="12"/>
  <c r="F159" i="12"/>
  <c r="K170" i="12"/>
  <c r="K179" i="12"/>
  <c r="K177" i="12"/>
  <c r="F174" i="12"/>
  <c r="F178" i="12"/>
  <c r="K150" i="12"/>
  <c r="K163" i="12"/>
  <c r="K171" i="12"/>
  <c r="F171" i="12"/>
  <c r="K146" i="12"/>
  <c r="F149" i="12"/>
  <c r="K172" i="12"/>
  <c r="K169" i="12"/>
  <c r="F160" i="12"/>
  <c r="K159" i="12"/>
  <c r="F170" i="12"/>
  <c r="F172" i="12"/>
  <c r="F151" i="12"/>
  <c r="K161" i="12"/>
  <c r="F147" i="12"/>
  <c r="F148" i="12"/>
  <c r="F162" i="12"/>
  <c r="K162" i="12"/>
  <c r="K160" i="12"/>
  <c r="F163" i="12"/>
  <c r="F161" i="12"/>
  <c r="F121" i="12"/>
  <c r="F146" i="12"/>
  <c r="F122" i="12"/>
  <c r="K151" i="12"/>
  <c r="K149" i="12"/>
  <c r="K147" i="12"/>
  <c r="F150" i="12"/>
  <c r="K121" i="12"/>
  <c r="K123" i="12"/>
  <c r="F124" i="12"/>
  <c r="K124" i="12"/>
  <c r="K122" i="12"/>
  <c r="F123" i="12"/>
  <c r="AP159" i="9" l="1"/>
  <c r="AP160" i="9"/>
  <c r="AP161" i="9"/>
  <c r="AP162" i="9"/>
  <c r="AP163" i="9"/>
  <c r="AP164" i="9"/>
  <c r="AP165" i="9"/>
  <c r="AP166" i="9"/>
  <c r="AP167" i="9"/>
  <c r="AP168" i="9"/>
  <c r="AP169" i="9"/>
  <c r="AP139" i="9"/>
  <c r="AP140" i="9"/>
  <c r="AP141" i="9"/>
  <c r="AP142" i="9"/>
  <c r="AP143" i="9"/>
  <c r="AP144" i="9"/>
  <c r="AP145" i="9"/>
  <c r="AP146" i="9"/>
  <c r="AP147" i="9"/>
  <c r="AP148" i="9"/>
  <c r="AP149" i="9"/>
  <c r="AP150" i="9"/>
  <c r="AP151" i="9"/>
  <c r="AP152" i="9"/>
  <c r="AP153" i="9"/>
  <c r="AP154" i="9"/>
  <c r="AP113" i="9"/>
  <c r="AP114" i="9"/>
  <c r="AP115" i="9"/>
  <c r="AP116" i="9"/>
  <c r="AP117" i="9"/>
  <c r="AP118" i="9"/>
  <c r="AP119" i="9"/>
  <c r="AP120" i="9"/>
  <c r="AP121" i="9"/>
  <c r="AP122" i="9"/>
  <c r="AP123" i="9"/>
  <c r="AP124" i="9"/>
  <c r="AP125" i="9"/>
  <c r="AP126" i="9"/>
  <c r="AP127" i="9"/>
  <c r="AP128" i="9"/>
  <c r="AP129" i="9"/>
  <c r="AP130" i="9"/>
  <c r="AP131" i="9"/>
  <c r="AP132" i="9"/>
  <c r="AP133" i="9"/>
  <c r="AP134" i="9"/>
  <c r="AP90" i="9"/>
  <c r="AP91" i="9"/>
  <c r="AP92" i="9"/>
  <c r="AP93" i="9"/>
  <c r="AP94" i="9"/>
  <c r="AP95" i="9"/>
  <c r="AP96" i="9"/>
  <c r="AP97" i="9"/>
  <c r="AP98" i="9"/>
  <c r="AP99" i="9"/>
  <c r="AP100" i="9"/>
  <c r="AP101" i="9"/>
  <c r="AP102" i="9"/>
  <c r="AP103" i="9"/>
  <c r="AP104" i="9"/>
  <c r="AP105" i="9"/>
  <c r="AP106" i="9"/>
  <c r="AP107" i="9"/>
  <c r="W14" i="8" l="1"/>
  <c r="X14" i="8"/>
  <c r="Y14" i="8"/>
  <c r="Z14" i="8"/>
  <c r="AA14" i="8"/>
  <c r="AB14" i="8"/>
  <c r="AC14" i="8"/>
  <c r="AD14" i="8"/>
  <c r="W24" i="8"/>
  <c r="X24" i="8"/>
  <c r="Y24" i="8"/>
  <c r="Z24" i="8"/>
  <c r="AA24" i="8"/>
  <c r="AB24" i="8"/>
  <c r="AC24" i="8"/>
  <c r="AD24" i="8"/>
  <c r="W31" i="8"/>
  <c r="X31" i="8"/>
  <c r="Y31" i="8"/>
  <c r="Z31" i="8"/>
  <c r="AA31" i="8"/>
  <c r="AB31" i="8"/>
  <c r="AC31" i="8"/>
  <c r="AD31" i="8"/>
  <c r="W40" i="8"/>
  <c r="X40" i="8"/>
  <c r="Y40" i="8"/>
  <c r="Z40" i="8"/>
  <c r="AA40" i="8"/>
  <c r="AB40" i="8"/>
  <c r="AC40" i="8"/>
  <c r="AD40" i="8"/>
  <c r="W50" i="8"/>
  <c r="X50" i="8"/>
  <c r="Y50" i="8"/>
  <c r="Z50" i="8"/>
  <c r="AA50" i="8"/>
  <c r="AB50" i="8"/>
  <c r="AC50" i="8"/>
  <c r="AD50" i="8"/>
  <c r="W57" i="8"/>
  <c r="X57" i="8"/>
  <c r="Y57" i="8"/>
  <c r="Z57" i="8"/>
  <c r="AA57" i="8"/>
  <c r="AB57" i="8"/>
  <c r="AC57" i="8"/>
  <c r="AD57" i="8"/>
  <c r="W65" i="8"/>
  <c r="X65" i="8"/>
  <c r="Y65" i="8"/>
  <c r="Z65" i="8"/>
  <c r="AA65" i="8"/>
  <c r="AB65" i="8"/>
  <c r="AC65" i="8"/>
  <c r="AD65" i="8"/>
  <c r="W71" i="8"/>
  <c r="X71" i="8"/>
  <c r="Y71" i="8"/>
  <c r="Z71" i="8"/>
  <c r="AA71" i="8"/>
  <c r="AB71" i="8"/>
  <c r="AC71" i="8"/>
  <c r="AD71" i="8"/>
  <c r="W78" i="8"/>
  <c r="X78" i="8"/>
  <c r="Y78" i="8"/>
  <c r="Z78" i="8"/>
  <c r="AA78" i="8"/>
  <c r="AB78" i="8"/>
  <c r="AC78" i="8"/>
  <c r="AD78" i="8"/>
  <c r="W108" i="8"/>
  <c r="X108" i="8"/>
  <c r="Y108" i="8"/>
  <c r="Z108" i="8"/>
  <c r="AA108" i="8"/>
  <c r="AB108" i="8"/>
  <c r="AC108" i="8"/>
  <c r="AD108" i="8"/>
  <c r="W135" i="8"/>
  <c r="X135" i="8"/>
  <c r="Y135" i="8"/>
  <c r="Z135" i="8"/>
  <c r="AA135" i="8"/>
  <c r="AB135" i="8"/>
  <c r="AC135" i="8"/>
  <c r="AD135" i="8"/>
  <c r="W155" i="8"/>
  <c r="X155" i="8"/>
  <c r="Y155" i="8"/>
  <c r="Z155" i="8"/>
  <c r="AA155" i="8"/>
  <c r="AB155" i="8"/>
  <c r="AC155" i="8"/>
  <c r="AD155" i="8"/>
  <c r="W170" i="8"/>
  <c r="X170" i="8"/>
  <c r="Y170" i="8"/>
  <c r="Z170" i="8"/>
  <c r="AA170" i="8"/>
  <c r="AB170" i="8"/>
  <c r="AC170" i="8"/>
  <c r="AD170" i="8"/>
  <c r="AA172" i="8"/>
  <c r="AB80" i="8" l="1"/>
  <c r="Y80" i="8"/>
  <c r="AB172" i="8"/>
  <c r="AB174" i="8" s="1"/>
  <c r="Y172" i="8"/>
  <c r="AD172" i="8"/>
  <c r="X172" i="8"/>
  <c r="W172" i="8"/>
  <c r="AD80" i="8"/>
  <c r="AD174" i="8" s="1"/>
  <c r="AC80" i="8"/>
  <c r="Z80" i="8"/>
  <c r="W80" i="8"/>
  <c r="Y174" i="8"/>
  <c r="AC172" i="8"/>
  <c r="Z172" i="8"/>
  <c r="AA80" i="8"/>
  <c r="AA174" i="8" s="1"/>
  <c r="X80" i="8"/>
  <c r="AC174" i="8" l="1"/>
  <c r="Z174" i="8"/>
  <c r="W174" i="8"/>
  <c r="X174" i="8"/>
  <c r="B13" i="11"/>
  <c r="AM155" i="8" l="1"/>
  <c r="AL155" i="8"/>
  <c r="AK155" i="8"/>
  <c r="AJ155" i="8"/>
  <c r="AI155" i="8"/>
  <c r="AI155" i="9"/>
  <c r="C155" i="9"/>
  <c r="D155" i="9"/>
  <c r="E155" i="9"/>
  <c r="F155" i="9"/>
  <c r="G155" i="9"/>
  <c r="H155" i="9"/>
  <c r="I155" i="9"/>
  <c r="J155" i="9"/>
  <c r="K155" i="9"/>
  <c r="L155" i="9"/>
  <c r="M155" i="9"/>
  <c r="N155" i="9"/>
  <c r="O155" i="9"/>
  <c r="P155" i="9"/>
  <c r="Q155" i="9"/>
  <c r="R155" i="9"/>
  <c r="S155" i="9"/>
  <c r="T155" i="9"/>
  <c r="U155" i="9"/>
  <c r="X155" i="9"/>
  <c r="Y155" i="9"/>
  <c r="Z155" i="9"/>
  <c r="AA155" i="9"/>
  <c r="AB155" i="9"/>
  <c r="AC155" i="9"/>
  <c r="AD155" i="9"/>
  <c r="AE155" i="9"/>
  <c r="AG155" i="9"/>
  <c r="AH155" i="9"/>
  <c r="AJ155" i="9"/>
  <c r="AK155" i="9"/>
  <c r="AL155" i="9"/>
  <c r="AM155" i="9"/>
  <c r="AN155" i="9"/>
  <c r="AO155" i="9"/>
  <c r="AN154" i="8"/>
  <c r="H102" i="10" l="1"/>
  <c r="F102" i="10"/>
  <c r="AP155" i="9" l="1"/>
  <c r="AH155" i="8"/>
  <c r="AG155" i="8"/>
  <c r="F155" i="8"/>
  <c r="G155" i="8"/>
  <c r="H155" i="8"/>
  <c r="I155" i="8"/>
  <c r="J155" i="8"/>
  <c r="K155" i="8"/>
  <c r="L155" i="8"/>
  <c r="M155" i="8"/>
  <c r="N155" i="8"/>
  <c r="O155" i="8"/>
  <c r="P155" i="8"/>
  <c r="Q155" i="8"/>
  <c r="R155" i="8"/>
  <c r="S155" i="8"/>
  <c r="T155" i="8"/>
  <c r="U155" i="8"/>
  <c r="AF155" i="8"/>
  <c r="C155" i="8"/>
  <c r="D155" i="8"/>
  <c r="E155" i="8"/>
  <c r="K24" i="9"/>
  <c r="L135" i="9"/>
  <c r="AM135" i="9"/>
  <c r="A1" i="9"/>
  <c r="AP89" i="9"/>
  <c r="AP61" i="9"/>
  <c r="AP45" i="9"/>
  <c r="D14" i="9"/>
  <c r="E14" i="9"/>
  <c r="F14" i="9"/>
  <c r="G14" i="9"/>
  <c r="H14" i="9"/>
  <c r="I14" i="9"/>
  <c r="J14" i="9"/>
  <c r="K14" i="9"/>
  <c r="L14" i="9"/>
  <c r="M14" i="9"/>
  <c r="N14" i="9"/>
  <c r="O14" i="9"/>
  <c r="P14" i="9"/>
  <c r="Q14" i="9"/>
  <c r="R14" i="9"/>
  <c r="S14" i="9"/>
  <c r="T14" i="9"/>
  <c r="U14" i="9"/>
  <c r="V14" i="9"/>
  <c r="X14" i="9"/>
  <c r="Y14" i="9"/>
  <c r="Z14" i="9"/>
  <c r="AA14" i="9"/>
  <c r="AB14" i="9"/>
  <c r="AC14" i="9"/>
  <c r="AD14" i="9"/>
  <c r="AE14" i="9"/>
  <c r="AG14" i="9"/>
  <c r="AH14" i="9"/>
  <c r="AI14" i="9"/>
  <c r="AJ14" i="9"/>
  <c r="AK14" i="9"/>
  <c r="AL14" i="9"/>
  <c r="AM14" i="9"/>
  <c r="AN14" i="9"/>
  <c r="AO14" i="9"/>
  <c r="D24" i="9"/>
  <c r="E24" i="9"/>
  <c r="F24" i="9"/>
  <c r="G24" i="9"/>
  <c r="H24" i="9"/>
  <c r="I24" i="9"/>
  <c r="J24" i="9"/>
  <c r="L24" i="9"/>
  <c r="M24" i="9"/>
  <c r="N24" i="9"/>
  <c r="O24" i="9"/>
  <c r="P24" i="9"/>
  <c r="Q24" i="9"/>
  <c r="R24" i="9"/>
  <c r="S24" i="9"/>
  <c r="T24" i="9"/>
  <c r="U24" i="9"/>
  <c r="V24" i="9"/>
  <c r="X24" i="9"/>
  <c r="Y24" i="9"/>
  <c r="Z24" i="9"/>
  <c r="AA24" i="9"/>
  <c r="AB24" i="9"/>
  <c r="AC24" i="9"/>
  <c r="AD24" i="9"/>
  <c r="AE24" i="9"/>
  <c r="AG24" i="9"/>
  <c r="AH24" i="9"/>
  <c r="AI24" i="9"/>
  <c r="AJ24" i="9"/>
  <c r="AK24" i="9"/>
  <c r="AL24" i="9"/>
  <c r="AM24" i="9"/>
  <c r="AN24" i="9"/>
  <c r="AO24" i="9"/>
  <c r="D31" i="9"/>
  <c r="E31" i="9"/>
  <c r="F31" i="9"/>
  <c r="G31" i="9"/>
  <c r="H31" i="9"/>
  <c r="I31" i="9"/>
  <c r="J31" i="9"/>
  <c r="K31" i="9"/>
  <c r="L31" i="9"/>
  <c r="M31" i="9"/>
  <c r="N31" i="9"/>
  <c r="O31" i="9"/>
  <c r="P31" i="9"/>
  <c r="Q31" i="9"/>
  <c r="R31" i="9"/>
  <c r="S31" i="9"/>
  <c r="T31" i="9"/>
  <c r="U31" i="9"/>
  <c r="V31" i="9"/>
  <c r="X31" i="9"/>
  <c r="Y31" i="9"/>
  <c r="Z31" i="9"/>
  <c r="AA31" i="9"/>
  <c r="AB31" i="9"/>
  <c r="AC31" i="9"/>
  <c r="AD31" i="9"/>
  <c r="AE31" i="9"/>
  <c r="AG31" i="9"/>
  <c r="AH31" i="9"/>
  <c r="AI31" i="9"/>
  <c r="AJ31" i="9"/>
  <c r="AK31" i="9"/>
  <c r="AL31" i="9"/>
  <c r="AM31" i="9"/>
  <c r="AN31" i="9"/>
  <c r="AO31" i="9"/>
  <c r="D40" i="9"/>
  <c r="E40" i="9"/>
  <c r="F40" i="9"/>
  <c r="G40" i="9"/>
  <c r="H40" i="9"/>
  <c r="I40" i="9"/>
  <c r="J40" i="9"/>
  <c r="K40" i="9"/>
  <c r="L40" i="9"/>
  <c r="M40" i="9"/>
  <c r="N40" i="9"/>
  <c r="O40" i="9"/>
  <c r="P40" i="9"/>
  <c r="Q40" i="9"/>
  <c r="R40" i="9"/>
  <c r="S40" i="9"/>
  <c r="T40" i="9"/>
  <c r="U40" i="9"/>
  <c r="V40" i="9"/>
  <c r="X40" i="9"/>
  <c r="Y40" i="9"/>
  <c r="Z40" i="9"/>
  <c r="AA40" i="9"/>
  <c r="AB40" i="9"/>
  <c r="AC40" i="9"/>
  <c r="AD40" i="9"/>
  <c r="AE40" i="9"/>
  <c r="AG40" i="9"/>
  <c r="AH40" i="9"/>
  <c r="AI40" i="9"/>
  <c r="AJ40" i="9"/>
  <c r="AK40" i="9"/>
  <c r="AL40" i="9"/>
  <c r="AM40" i="9"/>
  <c r="AN40" i="9"/>
  <c r="AO40" i="9"/>
  <c r="D50" i="9"/>
  <c r="E50" i="9"/>
  <c r="F50" i="9"/>
  <c r="G50" i="9"/>
  <c r="H50" i="9"/>
  <c r="I50" i="9"/>
  <c r="J50" i="9"/>
  <c r="K50" i="9"/>
  <c r="L50" i="9"/>
  <c r="M50" i="9"/>
  <c r="N50" i="9"/>
  <c r="O50" i="9"/>
  <c r="P50" i="9"/>
  <c r="Q50" i="9"/>
  <c r="R50" i="9"/>
  <c r="S50" i="9"/>
  <c r="T50" i="9"/>
  <c r="U50" i="9"/>
  <c r="V50" i="9"/>
  <c r="X50" i="9"/>
  <c r="Y50" i="9"/>
  <c r="Z50" i="9"/>
  <c r="AA50" i="9"/>
  <c r="AB50" i="9"/>
  <c r="AC50" i="9"/>
  <c r="AD50" i="9"/>
  <c r="AE50" i="9"/>
  <c r="AG50" i="9"/>
  <c r="AH50" i="9"/>
  <c r="AI50" i="9"/>
  <c r="AJ50" i="9"/>
  <c r="AK50" i="9"/>
  <c r="AL50" i="9"/>
  <c r="AM50" i="9"/>
  <c r="AN50" i="9"/>
  <c r="AO50" i="9"/>
  <c r="D57" i="9"/>
  <c r="E57" i="9"/>
  <c r="F57" i="9"/>
  <c r="G57" i="9"/>
  <c r="H57" i="9"/>
  <c r="I57" i="9"/>
  <c r="J57" i="9"/>
  <c r="K57" i="9"/>
  <c r="L57" i="9"/>
  <c r="M57" i="9"/>
  <c r="N57" i="9"/>
  <c r="O57" i="9"/>
  <c r="P57" i="9"/>
  <c r="Q57" i="9"/>
  <c r="R57" i="9"/>
  <c r="S57" i="9"/>
  <c r="T57" i="9"/>
  <c r="U57" i="9"/>
  <c r="V57" i="9"/>
  <c r="X57" i="9"/>
  <c r="Y57" i="9"/>
  <c r="Z57" i="9"/>
  <c r="AA57" i="9"/>
  <c r="AB57" i="9"/>
  <c r="AC57" i="9"/>
  <c r="AD57" i="9"/>
  <c r="AE57" i="9"/>
  <c r="AG57" i="9"/>
  <c r="AH57" i="9"/>
  <c r="AI57" i="9"/>
  <c r="AJ57" i="9"/>
  <c r="AK57" i="9"/>
  <c r="AL57" i="9"/>
  <c r="AM57" i="9"/>
  <c r="AN57" i="9"/>
  <c r="AO57" i="9"/>
  <c r="D65" i="9"/>
  <c r="E65" i="9"/>
  <c r="F65" i="9"/>
  <c r="G65" i="9"/>
  <c r="H65" i="9"/>
  <c r="I65" i="9"/>
  <c r="J65" i="9"/>
  <c r="K65" i="9"/>
  <c r="L65" i="9"/>
  <c r="M65" i="9"/>
  <c r="N65" i="9"/>
  <c r="O65" i="9"/>
  <c r="P65" i="9"/>
  <c r="Q65" i="9"/>
  <c r="R65" i="9"/>
  <c r="S65" i="9"/>
  <c r="T65" i="9"/>
  <c r="U65" i="9"/>
  <c r="V65" i="9"/>
  <c r="X65" i="9"/>
  <c r="Y65" i="9"/>
  <c r="Z65" i="9"/>
  <c r="AA65" i="9"/>
  <c r="AB65" i="9"/>
  <c r="AC65" i="9"/>
  <c r="AD65" i="9"/>
  <c r="AE65" i="9"/>
  <c r="AG65" i="9"/>
  <c r="AH65" i="9"/>
  <c r="AI65" i="9"/>
  <c r="AJ65" i="9"/>
  <c r="AK65" i="9"/>
  <c r="AL65" i="9"/>
  <c r="AM65" i="9"/>
  <c r="AN65" i="9"/>
  <c r="AO65" i="9"/>
  <c r="D71" i="9"/>
  <c r="E71" i="9"/>
  <c r="F71" i="9"/>
  <c r="G71" i="9"/>
  <c r="H71" i="9"/>
  <c r="I71" i="9"/>
  <c r="J71" i="9"/>
  <c r="K71" i="9"/>
  <c r="L71" i="9"/>
  <c r="M71" i="9"/>
  <c r="N71" i="9"/>
  <c r="O71" i="9"/>
  <c r="P71" i="9"/>
  <c r="Q71" i="9"/>
  <c r="R71" i="9"/>
  <c r="S71" i="9"/>
  <c r="T71" i="9"/>
  <c r="U71" i="9"/>
  <c r="V71" i="9"/>
  <c r="X71" i="9"/>
  <c r="Y71" i="9"/>
  <c r="Z71" i="9"/>
  <c r="AA71" i="9"/>
  <c r="AB71" i="9"/>
  <c r="AC71" i="9"/>
  <c r="AD71" i="9"/>
  <c r="AE71" i="9"/>
  <c r="AG71" i="9"/>
  <c r="AH71" i="9"/>
  <c r="AI71" i="9"/>
  <c r="AJ71" i="9"/>
  <c r="AK71" i="9"/>
  <c r="AL71" i="9"/>
  <c r="AM71" i="9"/>
  <c r="AN71" i="9"/>
  <c r="AO71" i="9"/>
  <c r="D78" i="9"/>
  <c r="E78" i="9"/>
  <c r="F78" i="9"/>
  <c r="G78" i="9"/>
  <c r="H78" i="9"/>
  <c r="I78" i="9"/>
  <c r="J78" i="9"/>
  <c r="K78" i="9"/>
  <c r="L78" i="9"/>
  <c r="M78" i="9"/>
  <c r="N78" i="9"/>
  <c r="O78" i="9"/>
  <c r="P78" i="9"/>
  <c r="Q78" i="9"/>
  <c r="R78" i="9"/>
  <c r="S78" i="9"/>
  <c r="T78" i="9"/>
  <c r="U78" i="9"/>
  <c r="V78" i="9"/>
  <c r="X78" i="9"/>
  <c r="Y78" i="9"/>
  <c r="Z78" i="9"/>
  <c r="AA78" i="9"/>
  <c r="AB78" i="9"/>
  <c r="AC78" i="9"/>
  <c r="AD78" i="9"/>
  <c r="AE78" i="9"/>
  <c r="AG78" i="9"/>
  <c r="AH78" i="9"/>
  <c r="AI78" i="9"/>
  <c r="AJ78" i="9"/>
  <c r="AK78" i="9"/>
  <c r="AL78" i="9"/>
  <c r="AM78" i="9"/>
  <c r="AN78" i="9"/>
  <c r="AO78" i="9"/>
  <c r="D108" i="9"/>
  <c r="E108" i="9"/>
  <c r="F108" i="9"/>
  <c r="G108" i="9"/>
  <c r="H108" i="9"/>
  <c r="I108" i="9"/>
  <c r="J108" i="9"/>
  <c r="K108" i="9"/>
  <c r="L108" i="9"/>
  <c r="M108" i="9"/>
  <c r="N108" i="9"/>
  <c r="O108" i="9"/>
  <c r="P108" i="9"/>
  <c r="Q108" i="9"/>
  <c r="R108" i="9"/>
  <c r="S108" i="9"/>
  <c r="T108" i="9"/>
  <c r="U108" i="9"/>
  <c r="V108" i="9"/>
  <c r="X108" i="9"/>
  <c r="Y108" i="9"/>
  <c r="Z108" i="9"/>
  <c r="AA108" i="9"/>
  <c r="AB108" i="9"/>
  <c r="AC108" i="9"/>
  <c r="AD108" i="9"/>
  <c r="AE108" i="9"/>
  <c r="AG108" i="9"/>
  <c r="AH108" i="9"/>
  <c r="AI108" i="9"/>
  <c r="AJ108" i="9"/>
  <c r="AK108" i="9"/>
  <c r="AL108" i="9"/>
  <c r="AM108" i="9"/>
  <c r="AN108" i="9"/>
  <c r="AO108" i="9"/>
  <c r="D135" i="9"/>
  <c r="E135" i="9"/>
  <c r="F135" i="9"/>
  <c r="G135" i="9"/>
  <c r="H135" i="9"/>
  <c r="I135" i="9"/>
  <c r="J135" i="9"/>
  <c r="K135" i="9"/>
  <c r="M135" i="9"/>
  <c r="N135" i="9"/>
  <c r="O135" i="9"/>
  <c r="P135" i="9"/>
  <c r="Q135" i="9"/>
  <c r="R135" i="9"/>
  <c r="S135" i="9"/>
  <c r="T135" i="9"/>
  <c r="U135" i="9"/>
  <c r="X135" i="9"/>
  <c r="Y135" i="9"/>
  <c r="Z135" i="9"/>
  <c r="AA135" i="9"/>
  <c r="AB135" i="9"/>
  <c r="AC135" i="9"/>
  <c r="AD135" i="9"/>
  <c r="AE135" i="9"/>
  <c r="AG135" i="9"/>
  <c r="AH135" i="9"/>
  <c r="AI135" i="9"/>
  <c r="AJ135" i="9"/>
  <c r="AK135" i="9"/>
  <c r="AL135" i="9"/>
  <c r="AN135" i="9"/>
  <c r="AO135" i="9"/>
  <c r="D170" i="9"/>
  <c r="E170" i="9"/>
  <c r="F170" i="9"/>
  <c r="G170" i="9"/>
  <c r="H170" i="9"/>
  <c r="I170" i="9"/>
  <c r="J170" i="9"/>
  <c r="K170" i="9"/>
  <c r="L170" i="9"/>
  <c r="M170" i="9"/>
  <c r="N170" i="9"/>
  <c r="O170" i="9"/>
  <c r="P170" i="9"/>
  <c r="Q170" i="9"/>
  <c r="R170" i="9"/>
  <c r="S170" i="9"/>
  <c r="T170" i="9"/>
  <c r="U170" i="9"/>
  <c r="Z170" i="9"/>
  <c r="AA170" i="9"/>
  <c r="AB170" i="9"/>
  <c r="AC170" i="9"/>
  <c r="AD170" i="9"/>
  <c r="AE170" i="9"/>
  <c r="AG170" i="9"/>
  <c r="AH170" i="9"/>
  <c r="AI170" i="9"/>
  <c r="AJ170" i="9"/>
  <c r="AK170" i="9"/>
  <c r="AL170" i="9"/>
  <c r="AM170" i="9"/>
  <c r="AN170" i="9"/>
  <c r="AO170" i="9"/>
  <c r="C14" i="9"/>
  <c r="C24" i="9"/>
  <c r="C31" i="9"/>
  <c r="C40" i="9"/>
  <c r="C50" i="9"/>
  <c r="C57" i="9"/>
  <c r="C65" i="9"/>
  <c r="C71" i="9"/>
  <c r="C78" i="9"/>
  <c r="C108" i="9"/>
  <c r="C135" i="9"/>
  <c r="C170" i="9"/>
  <c r="D14" i="8"/>
  <c r="E14" i="8"/>
  <c r="F14" i="8"/>
  <c r="G14" i="8"/>
  <c r="H14" i="8"/>
  <c r="I14" i="8"/>
  <c r="J14" i="8"/>
  <c r="K14" i="8"/>
  <c r="L14" i="8"/>
  <c r="M14" i="8"/>
  <c r="N14" i="8"/>
  <c r="O14" i="8"/>
  <c r="P14" i="8"/>
  <c r="Q14" i="8"/>
  <c r="R14" i="8"/>
  <c r="S14" i="8"/>
  <c r="T14" i="8"/>
  <c r="U14" i="8"/>
  <c r="AF14" i="8"/>
  <c r="AG14" i="8"/>
  <c r="AH14" i="8"/>
  <c r="AI14" i="8"/>
  <c r="AJ14" i="8"/>
  <c r="AK14" i="8"/>
  <c r="AL14" i="8"/>
  <c r="AM14" i="8"/>
  <c r="D24" i="8"/>
  <c r="E24" i="8"/>
  <c r="F24" i="8"/>
  <c r="G24" i="8"/>
  <c r="H24" i="8"/>
  <c r="I24" i="8"/>
  <c r="J24" i="8"/>
  <c r="K24" i="8"/>
  <c r="L24" i="8"/>
  <c r="M24" i="8"/>
  <c r="N24" i="8"/>
  <c r="O24" i="8"/>
  <c r="P24" i="8"/>
  <c r="Q24" i="8"/>
  <c r="R24" i="8"/>
  <c r="S24" i="8"/>
  <c r="T24" i="8"/>
  <c r="U24" i="8"/>
  <c r="AF24" i="8"/>
  <c r="AG24" i="8"/>
  <c r="AH24" i="8"/>
  <c r="AI24" i="8"/>
  <c r="AJ24" i="8"/>
  <c r="AK24" i="8"/>
  <c r="AL24" i="8"/>
  <c r="AM24" i="8"/>
  <c r="D31" i="8"/>
  <c r="E31" i="8"/>
  <c r="F31" i="8"/>
  <c r="G31" i="8"/>
  <c r="H31" i="8"/>
  <c r="I31" i="8"/>
  <c r="J31" i="8"/>
  <c r="K31" i="8"/>
  <c r="L31" i="8"/>
  <c r="M31" i="8"/>
  <c r="N31" i="8"/>
  <c r="O31" i="8"/>
  <c r="P31" i="8"/>
  <c r="Q31" i="8"/>
  <c r="R31" i="8"/>
  <c r="S31" i="8"/>
  <c r="T31" i="8"/>
  <c r="U31" i="8"/>
  <c r="AF31" i="8"/>
  <c r="AG31" i="8"/>
  <c r="AH31" i="8"/>
  <c r="AI31" i="8"/>
  <c r="AJ31" i="8"/>
  <c r="AK31" i="8"/>
  <c r="AL31" i="8"/>
  <c r="AM31" i="8"/>
  <c r="D40" i="8"/>
  <c r="E40" i="8"/>
  <c r="F40" i="8"/>
  <c r="G40" i="8"/>
  <c r="H40" i="8"/>
  <c r="I40" i="8"/>
  <c r="J40" i="8"/>
  <c r="K40" i="8"/>
  <c r="L40" i="8"/>
  <c r="M40" i="8"/>
  <c r="N40" i="8"/>
  <c r="O40" i="8"/>
  <c r="P40" i="8"/>
  <c r="Q40" i="8"/>
  <c r="R40" i="8"/>
  <c r="S40" i="8"/>
  <c r="T40" i="8"/>
  <c r="U40" i="8"/>
  <c r="AF40" i="8"/>
  <c r="AG40" i="8"/>
  <c r="AH40" i="8"/>
  <c r="AI40" i="8"/>
  <c r="AJ40" i="8"/>
  <c r="AK40" i="8"/>
  <c r="AL40" i="8"/>
  <c r="AM40" i="8"/>
  <c r="D50" i="8"/>
  <c r="E50" i="8"/>
  <c r="F50" i="8"/>
  <c r="G50" i="8"/>
  <c r="H50" i="8"/>
  <c r="I50" i="8"/>
  <c r="J50" i="8"/>
  <c r="K50" i="8"/>
  <c r="L50" i="8"/>
  <c r="M50" i="8"/>
  <c r="N50" i="8"/>
  <c r="O50" i="8"/>
  <c r="P50" i="8"/>
  <c r="Q50" i="8"/>
  <c r="R50" i="8"/>
  <c r="S50" i="8"/>
  <c r="T50" i="8"/>
  <c r="U50" i="8"/>
  <c r="AF50" i="8"/>
  <c r="AG50" i="8"/>
  <c r="AH50" i="8"/>
  <c r="AI50" i="8"/>
  <c r="AJ50" i="8"/>
  <c r="AK50" i="8"/>
  <c r="AL50" i="8"/>
  <c r="AM50" i="8"/>
  <c r="D57" i="8"/>
  <c r="E57" i="8"/>
  <c r="F57" i="8"/>
  <c r="G57" i="8"/>
  <c r="H57" i="8"/>
  <c r="I57" i="8"/>
  <c r="J57" i="8"/>
  <c r="K57" i="8"/>
  <c r="L57" i="8"/>
  <c r="M57" i="8"/>
  <c r="N57" i="8"/>
  <c r="O57" i="8"/>
  <c r="P57" i="8"/>
  <c r="Q57" i="8"/>
  <c r="R57" i="8"/>
  <c r="S57" i="8"/>
  <c r="T57" i="8"/>
  <c r="U57" i="8"/>
  <c r="AF57" i="8"/>
  <c r="AG57" i="8"/>
  <c r="AH57" i="8"/>
  <c r="AI57" i="8"/>
  <c r="AJ57" i="8"/>
  <c r="AK57" i="8"/>
  <c r="AL57" i="8"/>
  <c r="AM57" i="8"/>
  <c r="D65" i="8"/>
  <c r="E65" i="8"/>
  <c r="F65" i="8"/>
  <c r="G65" i="8"/>
  <c r="H65" i="8"/>
  <c r="I65" i="8"/>
  <c r="J65" i="8"/>
  <c r="K65" i="8"/>
  <c r="L65" i="8"/>
  <c r="M65" i="8"/>
  <c r="N65" i="8"/>
  <c r="O65" i="8"/>
  <c r="P65" i="8"/>
  <c r="Q65" i="8"/>
  <c r="R65" i="8"/>
  <c r="S65" i="8"/>
  <c r="T65" i="8"/>
  <c r="U65" i="8"/>
  <c r="AF65" i="8"/>
  <c r="AG65" i="8"/>
  <c r="AH65" i="8"/>
  <c r="AI65" i="8"/>
  <c r="AJ65" i="8"/>
  <c r="AK65" i="8"/>
  <c r="AL65" i="8"/>
  <c r="AM65" i="8"/>
  <c r="D71" i="8"/>
  <c r="E71" i="8"/>
  <c r="F71" i="8"/>
  <c r="G71" i="8"/>
  <c r="H71" i="8"/>
  <c r="I71" i="8"/>
  <c r="J71" i="8"/>
  <c r="K71" i="8"/>
  <c r="L71" i="8"/>
  <c r="M71" i="8"/>
  <c r="N71" i="8"/>
  <c r="O71" i="8"/>
  <c r="P71" i="8"/>
  <c r="Q71" i="8"/>
  <c r="R71" i="8"/>
  <c r="S71" i="8"/>
  <c r="T71" i="8"/>
  <c r="U71" i="8"/>
  <c r="AF71" i="8"/>
  <c r="AG71" i="8"/>
  <c r="AH71" i="8"/>
  <c r="AI71" i="8"/>
  <c r="AJ71" i="8"/>
  <c r="AK71" i="8"/>
  <c r="AL71" i="8"/>
  <c r="AM71" i="8"/>
  <c r="D78" i="8"/>
  <c r="E78" i="8"/>
  <c r="F78" i="8"/>
  <c r="G78" i="8"/>
  <c r="H78" i="8"/>
  <c r="I78" i="8"/>
  <c r="J78" i="8"/>
  <c r="K78" i="8"/>
  <c r="L78" i="8"/>
  <c r="M78" i="8"/>
  <c r="N78" i="8"/>
  <c r="O78" i="8"/>
  <c r="P78" i="8"/>
  <c r="Q78" i="8"/>
  <c r="R78" i="8"/>
  <c r="S78" i="8"/>
  <c r="T78" i="8"/>
  <c r="U78" i="8"/>
  <c r="AF78" i="8"/>
  <c r="AG78" i="8"/>
  <c r="AH78" i="8"/>
  <c r="AI78" i="8"/>
  <c r="AJ78" i="8"/>
  <c r="AK78" i="8"/>
  <c r="AL78" i="8"/>
  <c r="AM78" i="8"/>
  <c r="D108" i="8"/>
  <c r="E108" i="8"/>
  <c r="F108" i="8"/>
  <c r="G108" i="8"/>
  <c r="H108" i="8"/>
  <c r="I108" i="8"/>
  <c r="J108" i="8"/>
  <c r="K108" i="8"/>
  <c r="L108" i="8"/>
  <c r="M108" i="8"/>
  <c r="N108" i="8"/>
  <c r="O108" i="8"/>
  <c r="P108" i="8"/>
  <c r="Q108" i="8"/>
  <c r="R108" i="8"/>
  <c r="S108" i="8"/>
  <c r="T108" i="8"/>
  <c r="AF108" i="8"/>
  <c r="AG108" i="8"/>
  <c r="AH108" i="8"/>
  <c r="AI108" i="8"/>
  <c r="AJ108" i="8"/>
  <c r="AK108" i="8"/>
  <c r="AL108" i="8"/>
  <c r="AM108" i="8"/>
  <c r="D135" i="8"/>
  <c r="E135" i="8"/>
  <c r="F135" i="8"/>
  <c r="G135" i="8"/>
  <c r="H135" i="8"/>
  <c r="I135" i="8"/>
  <c r="J135" i="8"/>
  <c r="K135" i="8"/>
  <c r="L135" i="8"/>
  <c r="M135" i="8"/>
  <c r="N135" i="8"/>
  <c r="O135" i="8"/>
  <c r="P135" i="8"/>
  <c r="Q135" i="8"/>
  <c r="R135" i="8"/>
  <c r="S135" i="8"/>
  <c r="T135" i="8"/>
  <c r="AF135" i="8"/>
  <c r="AG135" i="8"/>
  <c r="AH135" i="8"/>
  <c r="AI135" i="8"/>
  <c r="AJ135" i="8"/>
  <c r="AK135" i="8"/>
  <c r="AL135" i="8"/>
  <c r="AM135" i="8"/>
  <c r="D170" i="8"/>
  <c r="E170" i="8"/>
  <c r="F170" i="8"/>
  <c r="G170" i="8"/>
  <c r="H170" i="8"/>
  <c r="I170" i="8"/>
  <c r="J170" i="8"/>
  <c r="K170" i="8"/>
  <c r="L170" i="8"/>
  <c r="M170" i="8"/>
  <c r="N170" i="8"/>
  <c r="O170" i="8"/>
  <c r="P170" i="8"/>
  <c r="Q170" i="8"/>
  <c r="R170" i="8"/>
  <c r="S170" i="8"/>
  <c r="T170" i="8"/>
  <c r="U170" i="8"/>
  <c r="AF170" i="8"/>
  <c r="AG170" i="8"/>
  <c r="AH170" i="8"/>
  <c r="AI170" i="8"/>
  <c r="AJ170" i="8"/>
  <c r="AK170" i="8"/>
  <c r="AL170" i="8"/>
  <c r="AM170" i="8"/>
  <c r="F237" i="12"/>
  <c r="E21" i="12" s="1"/>
  <c r="F228" i="12"/>
  <c r="E20" i="12" s="1"/>
  <c r="K153" i="12"/>
  <c r="K154" i="12"/>
  <c r="K155" i="12"/>
  <c r="K152" i="12"/>
  <c r="K129" i="12"/>
  <c r="K130" i="12"/>
  <c r="K131" i="12"/>
  <c r="K128" i="12"/>
  <c r="K105" i="12"/>
  <c r="K106" i="12"/>
  <c r="K107" i="12"/>
  <c r="K108" i="12"/>
  <c r="K109" i="12"/>
  <c r="K110" i="12"/>
  <c r="K111" i="12"/>
  <c r="K112" i="12"/>
  <c r="K113" i="12"/>
  <c r="K114" i="12"/>
  <c r="J71" i="11"/>
  <c r="J70" i="11"/>
  <c r="J69" i="11"/>
  <c r="J68" i="11"/>
  <c r="J72" i="11"/>
  <c r="J67" i="11"/>
  <c r="A1" i="11" s="1"/>
  <c r="A13" i="11"/>
  <c r="K72" i="11"/>
  <c r="K71" i="11"/>
  <c r="K70" i="11"/>
  <c r="K69" i="11"/>
  <c r="K68" i="11"/>
  <c r="K67" i="11"/>
  <c r="AP85" i="9"/>
  <c r="AP86" i="9"/>
  <c r="AP87" i="9"/>
  <c r="AP88" i="9"/>
  <c r="AP111" i="9"/>
  <c r="AP112" i="9"/>
  <c r="AP138" i="9"/>
  <c r="AP158" i="9"/>
  <c r="E208" i="12"/>
  <c r="D208" i="12"/>
  <c r="E207" i="12"/>
  <c r="D207" i="12"/>
  <c r="D206" i="12"/>
  <c r="E206" i="12"/>
  <c r="E205" i="12"/>
  <c r="D205" i="12"/>
  <c r="D106" i="12"/>
  <c r="E106" i="12"/>
  <c r="D107" i="12"/>
  <c r="E107" i="12"/>
  <c r="D108" i="12"/>
  <c r="E108" i="12"/>
  <c r="D109" i="12"/>
  <c r="E109" i="12"/>
  <c r="D110" i="12"/>
  <c r="E110" i="12"/>
  <c r="D111" i="12"/>
  <c r="E111" i="12"/>
  <c r="D112" i="12"/>
  <c r="E112" i="12"/>
  <c r="D113" i="12"/>
  <c r="E113" i="12"/>
  <c r="D114" i="12"/>
  <c r="E114" i="12"/>
  <c r="D115" i="12"/>
  <c r="E115" i="12"/>
  <c r="D116" i="12"/>
  <c r="E116" i="12"/>
  <c r="D117" i="12"/>
  <c r="E117" i="12"/>
  <c r="D118" i="12"/>
  <c r="E118" i="12"/>
  <c r="D119" i="12"/>
  <c r="E119" i="12"/>
  <c r="D120" i="12"/>
  <c r="E120" i="12"/>
  <c r="D125" i="12"/>
  <c r="E125" i="12"/>
  <c r="D126" i="12"/>
  <c r="E126" i="12"/>
  <c r="D127" i="12"/>
  <c r="E127" i="12"/>
  <c r="D128" i="12"/>
  <c r="E128" i="12"/>
  <c r="D129" i="12"/>
  <c r="E129" i="12"/>
  <c r="D130" i="12"/>
  <c r="E130" i="12"/>
  <c r="D131" i="12"/>
  <c r="E131" i="12"/>
  <c r="D139" i="12"/>
  <c r="E139" i="12"/>
  <c r="D140" i="12"/>
  <c r="E140" i="12"/>
  <c r="D141" i="12"/>
  <c r="E141" i="12"/>
  <c r="D142" i="12"/>
  <c r="E142" i="12"/>
  <c r="D143" i="12"/>
  <c r="E143" i="12"/>
  <c r="D144" i="12"/>
  <c r="E144" i="12"/>
  <c r="D145" i="12"/>
  <c r="E145" i="12"/>
  <c r="D152" i="12"/>
  <c r="E152" i="12"/>
  <c r="D153" i="12"/>
  <c r="E153" i="12"/>
  <c r="D154" i="12"/>
  <c r="E154" i="12"/>
  <c r="D155" i="12"/>
  <c r="E155" i="12"/>
  <c r="D156" i="12"/>
  <c r="E156" i="12"/>
  <c r="D157" i="12"/>
  <c r="E157" i="12"/>
  <c r="D158" i="12"/>
  <c r="E158" i="12"/>
  <c r="D164" i="12"/>
  <c r="E164" i="12"/>
  <c r="D165" i="12"/>
  <c r="E165" i="12"/>
  <c r="D166" i="12"/>
  <c r="E166" i="12"/>
  <c r="D167" i="12"/>
  <c r="E167" i="12"/>
  <c r="D180" i="12"/>
  <c r="E180" i="12"/>
  <c r="E105" i="12"/>
  <c r="D105" i="12"/>
  <c r="H101" i="10"/>
  <c r="D236" i="12" s="1"/>
  <c r="E227" i="12"/>
  <c r="F101" i="10"/>
  <c r="D227" i="12" s="1"/>
  <c r="AP5" i="9"/>
  <c r="C14" i="8"/>
  <c r="B1" i="10"/>
  <c r="A1" i="8"/>
  <c r="E236" i="12"/>
  <c r="AP77" i="9"/>
  <c r="AP76" i="9"/>
  <c r="AP75" i="9"/>
  <c r="AP74" i="9"/>
  <c r="AP70" i="9"/>
  <c r="AP69" i="9"/>
  <c r="AP68" i="9"/>
  <c r="AP64" i="9"/>
  <c r="AP63" i="9"/>
  <c r="AP62" i="9"/>
  <c r="AP60" i="9"/>
  <c r="AP56" i="9"/>
  <c r="AP55" i="9"/>
  <c r="AP54" i="9"/>
  <c r="AP53" i="9"/>
  <c r="AP49" i="9"/>
  <c r="AP48" i="9"/>
  <c r="AP47" i="9"/>
  <c r="AP46" i="9"/>
  <c r="AP44" i="9"/>
  <c r="AP43" i="9"/>
  <c r="AP39" i="9"/>
  <c r="AP38" i="9"/>
  <c r="AP37" i="9"/>
  <c r="AP36" i="9"/>
  <c r="AP35" i="9"/>
  <c r="AP34" i="9"/>
  <c r="AP30" i="9"/>
  <c r="AP29" i="9"/>
  <c r="AP28" i="9"/>
  <c r="AP27" i="9"/>
  <c r="AP23" i="9"/>
  <c r="AP22" i="9"/>
  <c r="AP21" i="9"/>
  <c r="AP20" i="9"/>
  <c r="AP19" i="9"/>
  <c r="AP18" i="9"/>
  <c r="AP17" i="9"/>
  <c r="AP13" i="9"/>
  <c r="AP12" i="9"/>
  <c r="AP11" i="9"/>
  <c r="AP10" i="9"/>
  <c r="AP9" i="9"/>
  <c r="AP8" i="9"/>
  <c r="AP7" i="9"/>
  <c r="AP6" i="9"/>
  <c r="B4" i="9"/>
  <c r="C170" i="8"/>
  <c r="AN162" i="8"/>
  <c r="AN153" i="8"/>
  <c r="AN152" i="8"/>
  <c r="AN151" i="8"/>
  <c r="AN144" i="8"/>
  <c r="AN143" i="8"/>
  <c r="AN142" i="8"/>
  <c r="AN141" i="8"/>
  <c r="AN140" i="8"/>
  <c r="AN139" i="8"/>
  <c r="AN138" i="8"/>
  <c r="C135" i="8"/>
  <c r="AN134" i="8"/>
  <c r="AN114" i="8"/>
  <c r="AN113" i="8"/>
  <c r="AN112" i="8"/>
  <c r="AN111" i="8"/>
  <c r="C108" i="8"/>
  <c r="AN107" i="8"/>
  <c r="AN106" i="8"/>
  <c r="AN105" i="8"/>
  <c r="AN100" i="8"/>
  <c r="AN99" i="8"/>
  <c r="AN98" i="8"/>
  <c r="AN97" i="8"/>
  <c r="AN96" i="8"/>
  <c r="AN95" i="8"/>
  <c r="AN94" i="8"/>
  <c r="AN93" i="8"/>
  <c r="AN92" i="8"/>
  <c r="AN91" i="8"/>
  <c r="AN90" i="8"/>
  <c r="AN89" i="8"/>
  <c r="AN88" i="8"/>
  <c r="AN87" i="8"/>
  <c r="AN86" i="8"/>
  <c r="AN85" i="8"/>
  <c r="C78" i="8"/>
  <c r="AN77" i="8"/>
  <c r="AN76" i="8"/>
  <c r="AN75" i="8"/>
  <c r="AN74" i="8"/>
  <c r="C71" i="8"/>
  <c r="AN70" i="8"/>
  <c r="AN69" i="8"/>
  <c r="AN68" i="8"/>
  <c r="C65" i="8"/>
  <c r="AN64" i="8"/>
  <c r="AN63" i="8"/>
  <c r="AN62" i="8"/>
  <c r="AN61" i="8"/>
  <c r="AN60" i="8"/>
  <c r="C57" i="8"/>
  <c r="AN56" i="8"/>
  <c r="AN55" i="8"/>
  <c r="AN54" i="8"/>
  <c r="AN53" i="8"/>
  <c r="C50" i="8"/>
  <c r="AN49" i="8"/>
  <c r="AN48" i="8"/>
  <c r="AN47" i="8"/>
  <c r="AN46" i="8"/>
  <c r="AN45" i="8"/>
  <c r="AN44" i="8"/>
  <c r="AN43" i="8"/>
  <c r="C40" i="8"/>
  <c r="AN39" i="8"/>
  <c r="AN38" i="8"/>
  <c r="AN37" i="8"/>
  <c r="AN36" i="8"/>
  <c r="AN35" i="8"/>
  <c r="AN34" i="8"/>
  <c r="C31" i="8"/>
  <c r="AN30" i="8"/>
  <c r="AN29" i="8"/>
  <c r="AN28" i="8"/>
  <c r="AN27" i="8"/>
  <c r="C24" i="8"/>
  <c r="AN23" i="8"/>
  <c r="AN22" i="8"/>
  <c r="AN21" i="8"/>
  <c r="AN20" i="8"/>
  <c r="AN19" i="8"/>
  <c r="AN18" i="8"/>
  <c r="AN17" i="8"/>
  <c r="AN13" i="8"/>
  <c r="AN12" i="8"/>
  <c r="AN11" i="8"/>
  <c r="AN10" i="8"/>
  <c r="AN9" i="8"/>
  <c r="AN8" i="8"/>
  <c r="AN7" i="8"/>
  <c r="AN6" i="8"/>
  <c r="AN5" i="8"/>
  <c r="B4" i="8"/>
  <c r="AE172" i="9" l="1"/>
  <c r="I172" i="9"/>
  <c r="H180" i="12"/>
  <c r="H177" i="12"/>
  <c r="H174" i="12"/>
  <c r="H171" i="12"/>
  <c r="H168" i="12"/>
  <c r="H165" i="12"/>
  <c r="H162" i="12"/>
  <c r="H159" i="12"/>
  <c r="H156" i="12"/>
  <c r="H153" i="12"/>
  <c r="H150" i="12"/>
  <c r="H147" i="12"/>
  <c r="H144" i="12"/>
  <c r="H141" i="12"/>
  <c r="H139" i="12"/>
  <c r="H136" i="12"/>
  <c r="H133" i="12"/>
  <c r="H130" i="12"/>
  <c r="H127" i="12"/>
  <c r="H124" i="12"/>
  <c r="H121" i="12"/>
  <c r="H118" i="12"/>
  <c r="H115" i="12"/>
  <c r="H112" i="12"/>
  <c r="H109" i="12"/>
  <c r="H106" i="12"/>
  <c r="E94" i="12"/>
  <c r="E91" i="12"/>
  <c r="E88" i="12"/>
  <c r="E85" i="12"/>
  <c r="E82" i="12"/>
  <c r="E79" i="12"/>
  <c r="E76" i="12"/>
  <c r="E73" i="12"/>
  <c r="E70" i="12"/>
  <c r="E67" i="12"/>
  <c r="E64" i="12"/>
  <c r="E61" i="12"/>
  <c r="E59" i="12"/>
  <c r="E56" i="12"/>
  <c r="E53" i="12"/>
  <c r="E50" i="12"/>
  <c r="E47" i="12"/>
  <c r="E44" i="12"/>
  <c r="H178" i="12"/>
  <c r="H175" i="12"/>
  <c r="H172" i="12"/>
  <c r="H169" i="12"/>
  <c r="H166" i="12"/>
  <c r="H163" i="12"/>
  <c r="H160" i="12"/>
  <c r="H157" i="12"/>
  <c r="H154" i="12"/>
  <c r="H151" i="12"/>
  <c r="H148" i="12"/>
  <c r="H145" i="12"/>
  <c r="H142" i="12"/>
  <c r="H140" i="12"/>
  <c r="H137" i="12"/>
  <c r="H134" i="12"/>
  <c r="H131" i="12"/>
  <c r="H128" i="12"/>
  <c r="H125" i="12"/>
  <c r="H122" i="12"/>
  <c r="H119" i="12"/>
  <c r="H116" i="12"/>
  <c r="H113" i="12"/>
  <c r="H110" i="12"/>
  <c r="H107" i="12"/>
  <c r="E95" i="12"/>
  <c r="E92" i="12"/>
  <c r="E89" i="12"/>
  <c r="E86" i="12"/>
  <c r="E83" i="12"/>
  <c r="E80" i="12"/>
  <c r="E77" i="12"/>
  <c r="E74" i="12"/>
  <c r="E71" i="12"/>
  <c r="E68" i="12"/>
  <c r="E65" i="12"/>
  <c r="E62" i="12"/>
  <c r="E57" i="12"/>
  <c r="E54" i="12"/>
  <c r="E51" i="12"/>
  <c r="E48" i="12"/>
  <c r="H179" i="12"/>
  <c r="H170" i="12"/>
  <c r="H161" i="12"/>
  <c r="H152" i="12"/>
  <c r="H143" i="12"/>
  <c r="H138" i="12"/>
  <c r="H129" i="12"/>
  <c r="H120" i="12"/>
  <c r="H111" i="12"/>
  <c r="E93" i="12"/>
  <c r="E84" i="12"/>
  <c r="E75" i="12"/>
  <c r="E66" i="12"/>
  <c r="E52" i="12"/>
  <c r="E45" i="12"/>
  <c r="E43" i="12"/>
  <c r="E40" i="12"/>
  <c r="H176" i="12"/>
  <c r="H167" i="12"/>
  <c r="H158" i="12"/>
  <c r="H149" i="12"/>
  <c r="E58" i="12"/>
  <c r="E46" i="12"/>
  <c r="E42" i="12"/>
  <c r="E39" i="12"/>
  <c r="H173" i="12"/>
  <c r="H164" i="12"/>
  <c r="H155" i="12"/>
  <c r="H146" i="12"/>
  <c r="H132" i="12"/>
  <c r="H123" i="12"/>
  <c r="H114" i="12"/>
  <c r="H105" i="12"/>
  <c r="E87" i="12"/>
  <c r="E78" i="12"/>
  <c r="E69" i="12"/>
  <c r="E60" i="12"/>
  <c r="E55" i="12"/>
  <c r="E41" i="12"/>
  <c r="E38" i="12"/>
  <c r="H135" i="12"/>
  <c r="H126" i="12"/>
  <c r="H117" i="12"/>
  <c r="H108" i="12"/>
  <c r="E90" i="12"/>
  <c r="E81" i="12"/>
  <c r="E72" i="12"/>
  <c r="E63" i="12"/>
  <c r="E49" i="12"/>
  <c r="AK172" i="8"/>
  <c r="AH172" i="9"/>
  <c r="K172" i="9"/>
  <c r="H172" i="9"/>
  <c r="E172" i="9"/>
  <c r="AH80" i="8"/>
  <c r="AI172" i="9"/>
  <c r="L172" i="9"/>
  <c r="F172" i="9"/>
  <c r="G179" i="12"/>
  <c r="G176" i="12"/>
  <c r="G173" i="12"/>
  <c r="G170" i="12"/>
  <c r="G167" i="12"/>
  <c r="G164" i="12"/>
  <c r="G161" i="12"/>
  <c r="G158" i="12"/>
  <c r="G155" i="12"/>
  <c r="G152" i="12"/>
  <c r="G149" i="12"/>
  <c r="I149" i="12" s="1"/>
  <c r="J149" i="12" s="1"/>
  <c r="G146" i="12"/>
  <c r="G143" i="12"/>
  <c r="G138" i="12"/>
  <c r="G135" i="12"/>
  <c r="G132" i="12"/>
  <c r="G129" i="12"/>
  <c r="G126" i="12"/>
  <c r="G123" i="12"/>
  <c r="G120" i="12"/>
  <c r="G117" i="12"/>
  <c r="G114" i="12"/>
  <c r="G111" i="12"/>
  <c r="G108" i="12"/>
  <c r="G105" i="12"/>
  <c r="D93" i="12"/>
  <c r="D90" i="12"/>
  <c r="D87" i="12"/>
  <c r="D84" i="12"/>
  <c r="D81" i="12"/>
  <c r="D78" i="12"/>
  <c r="D75" i="12"/>
  <c r="D72" i="12"/>
  <c r="D69" i="12"/>
  <c r="D66" i="12"/>
  <c r="D63" i="12"/>
  <c r="D58" i="12"/>
  <c r="D55" i="12"/>
  <c r="D52" i="12"/>
  <c r="D49" i="12"/>
  <c r="D46" i="12"/>
  <c r="G180" i="12"/>
  <c r="G177" i="12"/>
  <c r="G174" i="12"/>
  <c r="G171" i="12"/>
  <c r="G168" i="12"/>
  <c r="G165" i="12"/>
  <c r="G162" i="12"/>
  <c r="G159" i="12"/>
  <c r="G156" i="12"/>
  <c r="G153" i="12"/>
  <c r="G150" i="12"/>
  <c r="G147" i="12"/>
  <c r="G144" i="12"/>
  <c r="G139" i="12"/>
  <c r="G136" i="12"/>
  <c r="G133" i="12"/>
  <c r="G130" i="12"/>
  <c r="G127" i="12"/>
  <c r="G124" i="12"/>
  <c r="G121" i="12"/>
  <c r="G118" i="12"/>
  <c r="G115" i="12"/>
  <c r="G112" i="12"/>
  <c r="G109" i="12"/>
  <c r="G106" i="12"/>
  <c r="D94" i="12"/>
  <c r="F94" i="12" s="1"/>
  <c r="D91" i="12"/>
  <c r="D88" i="12"/>
  <c r="D85" i="12"/>
  <c r="D82" i="12"/>
  <c r="D79" i="12"/>
  <c r="D76" i="12"/>
  <c r="D73" i="12"/>
  <c r="D70" i="12"/>
  <c r="D67" i="12"/>
  <c r="D64" i="12"/>
  <c r="D61" i="12"/>
  <c r="D59" i="12"/>
  <c r="D56" i="12"/>
  <c r="D53" i="12"/>
  <c r="D50" i="12"/>
  <c r="G175" i="12"/>
  <c r="G166" i="12"/>
  <c r="G157" i="12"/>
  <c r="G148" i="12"/>
  <c r="I148" i="12" s="1"/>
  <c r="J148" i="12" s="1"/>
  <c r="G134" i="12"/>
  <c r="G125" i="12"/>
  <c r="G116" i="12"/>
  <c r="G107" i="12"/>
  <c r="D89" i="12"/>
  <c r="D80" i="12"/>
  <c r="D71" i="12"/>
  <c r="D62" i="12"/>
  <c r="D57" i="12"/>
  <c r="D48" i="12"/>
  <c r="D42" i="12"/>
  <c r="D39" i="12"/>
  <c r="G140" i="12"/>
  <c r="G131" i="12"/>
  <c r="G122" i="12"/>
  <c r="I122" i="12" s="1"/>
  <c r="J122" i="12" s="1"/>
  <c r="G113" i="12"/>
  <c r="D95" i="12"/>
  <c r="D86" i="12"/>
  <c r="D77" i="12"/>
  <c r="D68" i="12"/>
  <c r="G178" i="12"/>
  <c r="G169" i="12"/>
  <c r="G160" i="12"/>
  <c r="G151" i="12"/>
  <c r="G142" i="12"/>
  <c r="G137" i="12"/>
  <c r="G128" i="12"/>
  <c r="G119" i="12"/>
  <c r="G110" i="12"/>
  <c r="D92" i="12"/>
  <c r="D83" i="12"/>
  <c r="D74" i="12"/>
  <c r="D65" i="12"/>
  <c r="D51" i="12"/>
  <c r="D47" i="12"/>
  <c r="D45" i="12"/>
  <c r="D43" i="12"/>
  <c r="D40" i="12"/>
  <c r="G172" i="12"/>
  <c r="G163" i="12"/>
  <c r="G154" i="12"/>
  <c r="G145" i="12"/>
  <c r="D54" i="12"/>
  <c r="D44" i="12"/>
  <c r="D41" i="12"/>
  <c r="D38" i="12"/>
  <c r="D60" i="12"/>
  <c r="G141" i="12"/>
  <c r="AG172" i="8"/>
  <c r="C172" i="9"/>
  <c r="M172" i="9"/>
  <c r="J172" i="9"/>
  <c r="G172" i="9"/>
  <c r="D172" i="9"/>
  <c r="AE80" i="9"/>
  <c r="M80" i="8"/>
  <c r="C172" i="8"/>
  <c r="AF80" i="8"/>
  <c r="D80" i="8"/>
  <c r="L172" i="8"/>
  <c r="AL172" i="8"/>
  <c r="P172" i="8"/>
  <c r="AN65" i="8"/>
  <c r="AL80" i="8"/>
  <c r="AL174" i="8" s="1"/>
  <c r="D193" i="12" s="1"/>
  <c r="AI80" i="8"/>
  <c r="S80" i="8"/>
  <c r="P80" i="8"/>
  <c r="J80" i="8"/>
  <c r="G80" i="8"/>
  <c r="AN170" i="8"/>
  <c r="C80" i="9"/>
  <c r="AK80" i="9"/>
  <c r="AD80" i="9"/>
  <c r="X80" i="9"/>
  <c r="Q80" i="9"/>
  <c r="K80" i="9"/>
  <c r="E80" i="9"/>
  <c r="AP170" i="9"/>
  <c r="AB172" i="9"/>
  <c r="O172" i="9"/>
  <c r="AK172" i="9"/>
  <c r="AN40" i="8"/>
  <c r="AK80" i="8"/>
  <c r="AK174" i="8" s="1"/>
  <c r="D192" i="12" s="1"/>
  <c r="D204" i="12"/>
  <c r="U80" i="8"/>
  <c r="R80" i="8"/>
  <c r="O80" i="8"/>
  <c r="L80" i="8"/>
  <c r="I80" i="8"/>
  <c r="AN31" i="8"/>
  <c r="AM80" i="8"/>
  <c r="AJ80" i="8"/>
  <c r="AG80" i="8"/>
  <c r="AG174" i="8" s="1"/>
  <c r="T80" i="8"/>
  <c r="Q80" i="8"/>
  <c r="N80" i="8"/>
  <c r="K80" i="8"/>
  <c r="H80" i="8"/>
  <c r="E80" i="8"/>
  <c r="AN14" i="8"/>
  <c r="D172" i="8"/>
  <c r="I172" i="8"/>
  <c r="AN57" i="8"/>
  <c r="AM172" i="8"/>
  <c r="K172" i="8"/>
  <c r="H172" i="8"/>
  <c r="F206" i="12"/>
  <c r="AH172" i="8"/>
  <c r="F80" i="8"/>
  <c r="AN50" i="8"/>
  <c r="AN78" i="8"/>
  <c r="AN24" i="8"/>
  <c r="AN71" i="8"/>
  <c r="E172" i="8"/>
  <c r="F110" i="12"/>
  <c r="AO172" i="9"/>
  <c r="AM172" i="9"/>
  <c r="AG172" i="9"/>
  <c r="Z172" i="9"/>
  <c r="AO80" i="9"/>
  <c r="AI80" i="9"/>
  <c r="AI174" i="9" s="1"/>
  <c r="AB80" i="9"/>
  <c r="U80" i="9"/>
  <c r="O80" i="9"/>
  <c r="AP71" i="9"/>
  <c r="AP65" i="9"/>
  <c r="AP31" i="9"/>
  <c r="AM80" i="9"/>
  <c r="M80" i="9"/>
  <c r="AP14" i="9"/>
  <c r="F205" i="12"/>
  <c r="F208" i="12"/>
  <c r="AP50" i="9"/>
  <c r="I80" i="9"/>
  <c r="F207" i="12"/>
  <c r="S172" i="9"/>
  <c r="AG80" i="9"/>
  <c r="Z80" i="9"/>
  <c r="Z174" i="9" s="1"/>
  <c r="S80" i="9"/>
  <c r="AN135" i="8"/>
  <c r="AP78" i="9"/>
  <c r="G80" i="9"/>
  <c r="AN108" i="8"/>
  <c r="A5" i="11"/>
  <c r="U172" i="8"/>
  <c r="U174" i="8" s="1"/>
  <c r="D245" i="12" s="1"/>
  <c r="S172" i="8"/>
  <c r="M172" i="8"/>
  <c r="Q172" i="8"/>
  <c r="Q174" i="8" s="1"/>
  <c r="O172" i="8"/>
  <c r="G172" i="8"/>
  <c r="AP135" i="9"/>
  <c r="AP57" i="9"/>
  <c r="AP40" i="9"/>
  <c r="AP24" i="9"/>
  <c r="AN172" i="9"/>
  <c r="T172" i="8"/>
  <c r="AL172" i="9"/>
  <c r="AJ172" i="9"/>
  <c r="AC172" i="9"/>
  <c r="AA172" i="9"/>
  <c r="Y172" i="9"/>
  <c r="V172" i="9"/>
  <c r="T172" i="9"/>
  <c r="R172" i="9"/>
  <c r="P172" i="9"/>
  <c r="N172" i="9"/>
  <c r="AP108" i="9"/>
  <c r="AN80" i="9"/>
  <c r="AL80" i="9"/>
  <c r="AJ80" i="9"/>
  <c r="AH80" i="9"/>
  <c r="AC80" i="9"/>
  <c r="AA80" i="9"/>
  <c r="Y80" i="9"/>
  <c r="V80" i="9"/>
  <c r="T80" i="9"/>
  <c r="R80" i="9"/>
  <c r="P80" i="9"/>
  <c r="N80" i="9"/>
  <c r="L80" i="9"/>
  <c r="J80" i="9"/>
  <c r="J174" i="9" s="1"/>
  <c r="H80" i="9"/>
  <c r="F80" i="9"/>
  <c r="D80" i="9"/>
  <c r="AF172" i="8"/>
  <c r="AF174" i="8" s="1"/>
  <c r="J172" i="8"/>
  <c r="F172" i="8"/>
  <c r="AD172" i="9"/>
  <c r="AD174" i="9" s="1"/>
  <c r="X172" i="9"/>
  <c r="X174" i="9" s="1"/>
  <c r="AI172" i="8"/>
  <c r="AJ172" i="8"/>
  <c r="AJ174" i="8" s="1"/>
  <c r="D191" i="12" s="1"/>
  <c r="AM174" i="8"/>
  <c r="D194" i="12" s="1"/>
  <c r="D239" i="12"/>
  <c r="D21" i="12" s="1"/>
  <c r="D230" i="12"/>
  <c r="D20" i="12" s="1"/>
  <c r="F157" i="12"/>
  <c r="K142" i="12"/>
  <c r="F128" i="12"/>
  <c r="K118" i="12"/>
  <c r="F115" i="12"/>
  <c r="F112" i="12"/>
  <c r="F108" i="12"/>
  <c r="F106" i="12"/>
  <c r="U172" i="9"/>
  <c r="Q172" i="9"/>
  <c r="R172" i="8"/>
  <c r="R174" i="8" s="1"/>
  <c r="N172" i="8"/>
  <c r="F105" i="12"/>
  <c r="K166" i="12"/>
  <c r="K164" i="12"/>
  <c r="F155" i="12"/>
  <c r="K145" i="12"/>
  <c r="K144" i="12"/>
  <c r="K143" i="12"/>
  <c r="K141" i="12"/>
  <c r="K140" i="12"/>
  <c r="K139" i="12"/>
  <c r="F130" i="12"/>
  <c r="K127" i="12"/>
  <c r="K126" i="12"/>
  <c r="K125" i="12"/>
  <c r="K120" i="12"/>
  <c r="K119" i="12"/>
  <c r="K117" i="12"/>
  <c r="K116" i="12"/>
  <c r="K115" i="12"/>
  <c r="F114" i="12"/>
  <c r="F113" i="12"/>
  <c r="F111" i="12"/>
  <c r="F109" i="12"/>
  <c r="F107" i="12"/>
  <c r="F116" i="12"/>
  <c r="F180" i="12"/>
  <c r="F167" i="12"/>
  <c r="F166" i="12"/>
  <c r="F165" i="12"/>
  <c r="F164" i="12"/>
  <c r="K158" i="12"/>
  <c r="K157" i="12"/>
  <c r="K156" i="12"/>
  <c r="F154" i="12"/>
  <c r="F153" i="12"/>
  <c r="F152" i="12"/>
  <c r="F145" i="12"/>
  <c r="F144" i="12"/>
  <c r="F143" i="12"/>
  <c r="F142" i="12"/>
  <c r="F141" i="12"/>
  <c r="F140" i="12"/>
  <c r="F139" i="12"/>
  <c r="F131" i="12"/>
  <c r="F129" i="12"/>
  <c r="F127" i="12"/>
  <c r="F126" i="12"/>
  <c r="F125" i="12"/>
  <c r="F120" i="12"/>
  <c r="F119" i="12"/>
  <c r="F118" i="12"/>
  <c r="F117" i="12"/>
  <c r="AN155" i="8"/>
  <c r="C80" i="8"/>
  <c r="F156" i="12"/>
  <c r="F158" i="12"/>
  <c r="K165" i="12"/>
  <c r="K167" i="12"/>
  <c r="K180" i="12"/>
  <c r="K182" i="12" l="1"/>
  <c r="I138" i="12"/>
  <c r="J138" i="12" s="1"/>
  <c r="F56" i="12"/>
  <c r="F67" i="12"/>
  <c r="I124" i="12"/>
  <c r="J124" i="12" s="1"/>
  <c r="I136" i="12"/>
  <c r="J136" i="12" s="1"/>
  <c r="F54" i="12"/>
  <c r="F78" i="12"/>
  <c r="M174" i="8"/>
  <c r="N174" i="8"/>
  <c r="AI174" i="8"/>
  <c r="D190" i="12" s="1"/>
  <c r="D174" i="8"/>
  <c r="T174" i="8"/>
  <c r="F174" i="8"/>
  <c r="J174" i="8"/>
  <c r="F53" i="12"/>
  <c r="I121" i="12"/>
  <c r="J121" i="12" s="1"/>
  <c r="I133" i="12"/>
  <c r="J133" i="12" s="1"/>
  <c r="F86" i="12"/>
  <c r="I145" i="12"/>
  <c r="J145" i="12" s="1"/>
  <c r="F93" i="12"/>
  <c r="I137" i="12"/>
  <c r="J137" i="12" s="1"/>
  <c r="I150" i="12"/>
  <c r="J150" i="12" s="1"/>
  <c r="I134" i="12"/>
  <c r="J134" i="12" s="1"/>
  <c r="I151" i="12"/>
  <c r="J151" i="12" s="1"/>
  <c r="I147" i="12"/>
  <c r="J147" i="12" s="1"/>
  <c r="F46" i="12"/>
  <c r="F55" i="12"/>
  <c r="F87" i="12"/>
  <c r="I123" i="12"/>
  <c r="J123" i="12" s="1"/>
  <c r="F52" i="12"/>
  <c r="I135" i="12"/>
  <c r="J135" i="12" s="1"/>
  <c r="I146" i="12"/>
  <c r="J146" i="12" s="1"/>
  <c r="I161" i="12"/>
  <c r="J161" i="12" s="1"/>
  <c r="I162" i="12"/>
  <c r="J162" i="12" s="1"/>
  <c r="I171" i="12"/>
  <c r="J171" i="12" s="1"/>
  <c r="I176" i="12"/>
  <c r="J176" i="12" s="1"/>
  <c r="I175" i="12"/>
  <c r="J175" i="12" s="1"/>
  <c r="G174" i="8"/>
  <c r="AB174" i="9"/>
  <c r="F47" i="12"/>
  <c r="F68" i="12"/>
  <c r="F69" i="12"/>
  <c r="I132" i="12"/>
  <c r="J132" i="12" s="1"/>
  <c r="I173" i="12"/>
  <c r="J173" i="12" s="1"/>
  <c r="I170" i="12"/>
  <c r="J170" i="12" s="1"/>
  <c r="I160" i="12"/>
  <c r="J160" i="12" s="1"/>
  <c r="I169" i="12"/>
  <c r="J169" i="12" s="1"/>
  <c r="I178" i="12"/>
  <c r="J178" i="12" s="1"/>
  <c r="I174" i="12"/>
  <c r="J174" i="12" s="1"/>
  <c r="O174" i="8"/>
  <c r="S174" i="8"/>
  <c r="F77" i="12"/>
  <c r="I179" i="12"/>
  <c r="J179" i="12" s="1"/>
  <c r="I163" i="12"/>
  <c r="J163" i="12" s="1"/>
  <c r="I172" i="12"/>
  <c r="J172" i="12" s="1"/>
  <c r="I159" i="12"/>
  <c r="J159" i="12" s="1"/>
  <c r="I168" i="12"/>
  <c r="J168" i="12" s="1"/>
  <c r="I177" i="12"/>
  <c r="J177" i="12" s="1"/>
  <c r="E174" i="9"/>
  <c r="C174" i="9"/>
  <c r="S174" i="9"/>
  <c r="AM174" i="9"/>
  <c r="E192" i="12" s="1"/>
  <c r="F192" i="12" s="1"/>
  <c r="H174" i="8"/>
  <c r="P174" i="8"/>
  <c r="E174" i="8"/>
  <c r="AH174" i="8"/>
  <c r="I174" i="8"/>
  <c r="L174" i="8"/>
  <c r="Q174" i="9"/>
  <c r="U174" i="9"/>
  <c r="AJ174" i="9"/>
  <c r="D174" i="9"/>
  <c r="AG174" i="9"/>
  <c r="O174" i="9"/>
  <c r="AO174" i="9"/>
  <c r="E194" i="12" s="1"/>
  <c r="F194" i="12" s="1"/>
  <c r="AK174" i="9"/>
  <c r="E190" i="12" s="1"/>
  <c r="F190" i="12" s="1"/>
  <c r="F174" i="9"/>
  <c r="K174" i="9"/>
  <c r="K174" i="8"/>
  <c r="F246" i="12"/>
  <c r="F247" i="12" s="1"/>
  <c r="L174" i="9"/>
  <c r="AE174" i="9"/>
  <c r="N174" i="9"/>
  <c r="T174" i="9"/>
  <c r="AA174" i="9"/>
  <c r="AH174" i="9"/>
  <c r="G174" i="9"/>
  <c r="M174" i="9"/>
  <c r="P174" i="9"/>
  <c r="V174" i="9"/>
  <c r="E245" i="12" s="1"/>
  <c r="F245" i="12" s="1"/>
  <c r="AC174" i="9"/>
  <c r="AL174" i="9"/>
  <c r="E191" i="12" s="1"/>
  <c r="F191" i="12" s="1"/>
  <c r="AN174" i="9"/>
  <c r="E193" i="12" s="1"/>
  <c r="F193" i="12" s="1"/>
  <c r="I174" i="9"/>
  <c r="E204" i="12"/>
  <c r="F204" i="12" s="1"/>
  <c r="F209" i="12" s="1"/>
  <c r="R174" i="9"/>
  <c r="Y174" i="9"/>
  <c r="H174" i="9"/>
  <c r="F57" i="12"/>
  <c r="F44" i="12"/>
  <c r="F42" i="12"/>
  <c r="F49" i="12"/>
  <c r="F61" i="12"/>
  <c r="F89" i="12"/>
  <c r="I126" i="12"/>
  <c r="J126" i="12" s="1"/>
  <c r="I120" i="12"/>
  <c r="J120" i="12" s="1"/>
  <c r="I139" i="12"/>
  <c r="J139" i="12" s="1"/>
  <c r="F39" i="12"/>
  <c r="F85" i="12"/>
  <c r="I109" i="12"/>
  <c r="J109" i="12" s="1"/>
  <c r="I113" i="12"/>
  <c r="J113" i="12" s="1"/>
  <c r="I128" i="12"/>
  <c r="J128" i="12" s="1"/>
  <c r="I140" i="12"/>
  <c r="J140" i="12" s="1"/>
  <c r="I116" i="12"/>
  <c r="J116" i="12" s="1"/>
  <c r="I157" i="12"/>
  <c r="J157" i="12" s="1"/>
  <c r="I167" i="12"/>
  <c r="J167" i="12" s="1"/>
  <c r="I180" i="12"/>
  <c r="J180" i="12" s="1"/>
  <c r="F76" i="12"/>
  <c r="F70" i="12"/>
  <c r="F66" i="12"/>
  <c r="I107" i="12"/>
  <c r="J107" i="12" s="1"/>
  <c r="I111" i="12"/>
  <c r="J111" i="12" s="1"/>
  <c r="I115" i="12"/>
  <c r="J115" i="12" s="1"/>
  <c r="I130" i="12"/>
  <c r="J130" i="12" s="1"/>
  <c r="I142" i="12"/>
  <c r="J142" i="12" s="1"/>
  <c r="I153" i="12"/>
  <c r="J153" i="12" s="1"/>
  <c r="F80" i="12"/>
  <c r="F91" i="12"/>
  <c r="F74" i="12"/>
  <c r="F40" i="12"/>
  <c r="I144" i="12"/>
  <c r="J144" i="12" s="1"/>
  <c r="F90" i="12"/>
  <c r="F84" i="12"/>
  <c r="F43" i="12"/>
  <c r="F83" i="12"/>
  <c r="F50" i="12"/>
  <c r="F58" i="12"/>
  <c r="F62" i="12"/>
  <c r="I118" i="12"/>
  <c r="J118" i="12" s="1"/>
  <c r="I156" i="12"/>
  <c r="J156" i="12" s="1"/>
  <c r="I166" i="12"/>
  <c r="J166" i="12" s="1"/>
  <c r="F51" i="12"/>
  <c r="F59" i="12"/>
  <c r="I112" i="12"/>
  <c r="J112" i="12" s="1"/>
  <c r="I108" i="12"/>
  <c r="J108" i="12" s="1"/>
  <c r="F38" i="12"/>
  <c r="F64" i="12"/>
  <c r="F79" i="12"/>
  <c r="F73" i="12"/>
  <c r="F63" i="12"/>
  <c r="I165" i="12"/>
  <c r="J165" i="12" s="1"/>
  <c r="I127" i="12"/>
  <c r="J127" i="12" s="1"/>
  <c r="AP80" i="9"/>
  <c r="E218" i="12" s="1"/>
  <c r="I131" i="12"/>
  <c r="J131" i="12" s="1"/>
  <c r="I155" i="12"/>
  <c r="J155" i="12" s="1"/>
  <c r="AP172" i="9"/>
  <c r="I119" i="12"/>
  <c r="J119" i="12" s="1"/>
  <c r="I154" i="12"/>
  <c r="J154" i="12" s="1"/>
  <c r="I158" i="12"/>
  <c r="J158" i="12" s="1"/>
  <c r="I164" i="12"/>
  <c r="J164" i="12" s="1"/>
  <c r="I105" i="12"/>
  <c r="J105" i="12" s="1"/>
  <c r="I110" i="12"/>
  <c r="J110" i="12" s="1"/>
  <c r="AN172" i="8"/>
  <c r="I125" i="12"/>
  <c r="J125" i="12" s="1"/>
  <c r="I152" i="12"/>
  <c r="J152" i="12" s="1"/>
  <c r="I141" i="12"/>
  <c r="J141" i="12" s="1"/>
  <c r="F60" i="12"/>
  <c r="I114" i="12"/>
  <c r="J114" i="12" s="1"/>
  <c r="I106" i="12"/>
  <c r="J106" i="12" s="1"/>
  <c r="F48" i="12"/>
  <c r="F72" i="12"/>
  <c r="F82" i="12"/>
  <c r="F95" i="12"/>
  <c r="F92" i="12"/>
  <c r="F88" i="12"/>
  <c r="F81" i="12"/>
  <c r="F75" i="12"/>
  <c r="F71" i="12"/>
  <c r="F65" i="12"/>
  <c r="F45" i="12"/>
  <c r="F41" i="12"/>
  <c r="I143" i="12"/>
  <c r="J143" i="12" s="1"/>
  <c r="I129" i="12"/>
  <c r="J129" i="12" s="1"/>
  <c r="I117" i="12"/>
  <c r="J117" i="12" s="1"/>
  <c r="C174" i="8"/>
  <c r="AN80" i="8"/>
  <c r="D218" i="12" s="1"/>
  <c r="D29" i="12" l="1"/>
  <c r="F195" i="12"/>
  <c r="D27" i="12"/>
  <c r="F97" i="12" s="1"/>
  <c r="E22" i="12"/>
  <c r="D249" i="12"/>
  <c r="D22" i="12" s="1"/>
  <c r="AP174" i="9"/>
  <c r="AN174" i="8"/>
  <c r="F219" i="12"/>
  <c r="D221" i="12" s="1"/>
  <c r="D19" i="12" s="1"/>
  <c r="B24" i="12"/>
  <c r="J181" i="12"/>
  <c r="K183" i="12" s="1"/>
  <c r="F96" i="12"/>
  <c r="E16" i="12" l="1"/>
  <c r="D184" i="12"/>
  <c r="D16" i="12" s="1"/>
  <c r="F196" i="12"/>
  <c r="F197" i="12" s="1"/>
  <c r="D198" i="12" s="1"/>
  <c r="D17" i="12" s="1"/>
  <c r="F210" i="12"/>
  <c r="F211" i="12" s="1"/>
  <c r="D212" i="12" s="1"/>
  <c r="D18" i="12" s="1"/>
  <c r="D28" i="12"/>
  <c r="D30" i="12" s="1"/>
  <c r="D31" i="12" s="1"/>
  <c r="E14" i="12" s="1"/>
  <c r="F98" i="12"/>
  <c r="E15" i="12" s="1"/>
  <c r="E19" i="12"/>
  <c r="E17" i="12" l="1"/>
  <c r="E18" i="12"/>
  <c r="D32" i="12"/>
  <c r="D14" i="12" s="1"/>
  <c r="D99" i="12"/>
  <c r="D15" i="12" s="1"/>
  <c r="D23" i="12" l="1"/>
</calcChain>
</file>

<file path=xl/sharedStrings.xml><?xml version="1.0" encoding="utf-8"?>
<sst xmlns="http://schemas.openxmlformats.org/spreadsheetml/2006/main" count="1692" uniqueCount="906">
  <si>
    <t>Onderwerp</t>
  </si>
  <si>
    <t>Informatie voor derden (Iv3)</t>
  </si>
  <si>
    <t>Geachte heer / mevrouw,</t>
  </si>
  <si>
    <t xml:space="preserve">  </t>
  </si>
  <si>
    <t>Voor vragen en/of opmerkingen over inhoudelijke Iv3-zaken kunt u contact opnemen met:</t>
  </si>
  <si>
    <t>Centraal Bureau voor de Statistiek</t>
  </si>
  <si>
    <t>Bureau Kredo</t>
  </si>
  <si>
    <t>tel. (070) 337 47 08</t>
  </si>
  <si>
    <t xml:space="preserve">www.cbs.nl/kredo </t>
  </si>
  <si>
    <t xml:space="preserve">kredo@cbs.nl </t>
  </si>
  <si>
    <t>Met vriendelijke groet,</t>
  </si>
  <si>
    <t>Directeur statistieken overheidsfinanciën en consumentenprijzen</t>
  </si>
  <si>
    <t>Toezending van de gegevens</t>
  </si>
  <si>
    <t xml:space="preserve">Let op: Wijzigingen van de contactpersoon kunt u niet via de upload-pagina doorvoeren. Mutaties van de contactpersoon dient u door te geven aan het Ministerie van BZK via: </t>
  </si>
  <si>
    <t>https://www.rijksoverheid.nl/onderwerpen/financien-gemeenten-en-provincies/inhoud/uitwisseling-financiele-gegevens-met-sisa-en-iv3/single-information-single-audit-sisa</t>
  </si>
  <si>
    <t>www.cbs.nl/kredo</t>
  </si>
  <si>
    <t>Naamgeving</t>
  </si>
  <si>
    <t>De naamgeving van het bestand met de gegevens dat u toestuurt, dient als volgt te zijn:</t>
  </si>
  <si>
    <r>
      <t xml:space="preserve">              </t>
    </r>
    <r>
      <rPr>
        <b/>
        <sz val="10"/>
        <rFont val="Arial"/>
        <family val="2"/>
      </rPr>
      <t>KRD</t>
    </r>
    <r>
      <rPr>
        <sz val="10"/>
        <rFont val="Arial"/>
        <family val="2"/>
      </rPr>
      <t xml:space="preserve"> staat voor Kredo --&gt; Kwaliteitsslag Rapportage EU Decentrale Overheden</t>
    </r>
  </si>
  <si>
    <r>
      <t xml:space="preserve">             </t>
    </r>
    <r>
      <rPr>
        <b/>
        <sz val="10"/>
        <rFont val="Arial"/>
        <family val="2"/>
      </rPr>
      <t xml:space="preserve"> AKK</t>
    </r>
    <r>
      <rPr>
        <sz val="10"/>
        <rFont val="Arial"/>
        <family val="2"/>
      </rPr>
      <t xml:space="preserve"> staat voor akkoordverklaring</t>
    </r>
  </si>
  <si>
    <r>
      <t xml:space="preserve">                            </t>
    </r>
    <r>
      <rPr>
        <b/>
        <sz val="10"/>
        <rFont val="Arial"/>
        <family val="2"/>
      </rPr>
      <t>03</t>
    </r>
    <r>
      <rPr>
        <sz val="10"/>
        <rFont val="Arial"/>
        <family val="2"/>
      </rPr>
      <t xml:space="preserve"> = 'groepsnummer' (provincie = 03)</t>
    </r>
  </si>
  <si>
    <r>
      <t xml:space="preserve">                              </t>
    </r>
    <r>
      <rPr>
        <b/>
        <sz val="10"/>
        <rFont val="Arial"/>
        <family val="2"/>
      </rPr>
      <t xml:space="preserve"> nnnn</t>
    </r>
    <r>
      <rPr>
        <sz val="10"/>
        <rFont val="Arial"/>
        <family val="2"/>
      </rPr>
      <t xml:space="preserve"> =provincienummer; dit nummer is te vinden in de opvraagbrief</t>
    </r>
  </si>
  <si>
    <t xml:space="preserve">             </t>
  </si>
  <si>
    <t>Algemene toelichting bij de levering Informatie voor derden (Iv3).</t>
  </si>
  <si>
    <t>-</t>
  </si>
  <si>
    <t xml:space="preserve">Voor de begroting moeten de geraamde lasten en baten van de taakvelden en de geprognosticeerde balansmutaties, verbijzonderd naar de economische categorieën, worden aangeleverd.  </t>
  </si>
  <si>
    <r>
      <t xml:space="preserve">Voor de kwartaalgegegevens moeten de gerealiseerde, </t>
    </r>
    <r>
      <rPr>
        <b/>
        <sz val="10"/>
        <rFont val="Arial"/>
        <family val="2"/>
      </rPr>
      <t>gecumuleerde</t>
    </r>
    <r>
      <rPr>
        <sz val="10"/>
        <rFont val="Arial"/>
        <family val="2"/>
      </rPr>
      <t xml:space="preserve"> lasten en baten van de taakvelden en de balansmutaties, verbijzonderd naar de economische categorieën, worden aangeleverd, alsmede een overzicht van de financiële balansstanden. </t>
    </r>
    <r>
      <rPr>
        <b/>
        <sz val="10"/>
        <rFont val="Arial"/>
        <family val="2"/>
      </rPr>
      <t/>
    </r>
  </si>
  <si>
    <t xml:space="preserve">Voor de jaarrekening moeten de gerealiseerde lasten en baten van de taakvelden en de balansmutaties, verbijzonderd naar de economische categorieën, worden aangeleverd, alsmede een overzicht van alle balansstanden. </t>
  </si>
  <si>
    <t>De gevraagde informatie behoort te zijn voorzien van een ondertekende schriftelijke verklaring van het college (Regeling vaststelling taakvelden en verstrekking informatie voor derden, artikel 2, lid 1) dat de gegevens aan de gestelde eisen voldoen. Een voorbeeldmodel is opgenomen in het tabblad "8.Akkoordverklaring" in dit bestand.</t>
  </si>
  <si>
    <t>voor de begroting is de uiterlijke inzendtermijn vóór 15 november van het jaar voorafgaand aan het begrotingsjaar</t>
  </si>
  <si>
    <t>voor de kwartaallevering is de uiterlijke inzendtermijn één maand na afloop van het kwartaal</t>
  </si>
  <si>
    <t>voor de jaarrekening is de uiterlijke inzendtermijn vóór 15 juli na afloop van het betreffende jaar</t>
  </si>
  <si>
    <t>Wij verzoeken u de bedragen op te geven als positieve getallen (zowel lasten als baten) en in duizendtallen, 
bijv. € 23.810,- invullen als 24.</t>
  </si>
  <si>
    <t>Eén opvraagbestand voor begrotingen, kwartaal- en jaarrekeningen</t>
  </si>
  <si>
    <t>Open data</t>
  </si>
  <si>
    <t>Alle voor een bepaalde verslagperiode ontvangen Iv3-gegevens worden tegelijkertijd beschikbaar gesteld. Dit gebeurt tien dagen na de uiterste inzenddatum. NB indien de berichtgever uiterlijk vijf dagen na de uiterste inzenddatum (nog) een (her)levering heeft gedaan, dan wordt die geplaatst.</t>
  </si>
  <si>
    <t>De berichtgever heeft daarnaast nog de gelegenheid een verbeterde versie van zijn Iv3-gegevens in te sturen. Dit kan tot uiterlijk twee maanden na de uiterste inzenddatum die gold voor de betreffende periode. Deze versie wordt vervolgens zeventig dagen na de uiterste inzenddatum beschikbaar gesteld. Voor beide publicatiedatums geldt dat indien de betreffende dag in het weekend of op een feestdag valt, de data op de eerstvolgende werkdag beschikbaar worden gesteld.</t>
  </si>
  <si>
    <t>Informatie provincie</t>
  </si>
  <si>
    <t>Let op:</t>
  </si>
  <si>
    <t>Bij het vervallen van aparte opvraagbestanden voor begroting, kwartaalgegevens en jaarrekening (zie het kopje "Eén opvraagbestand voor begrotingen, kwartaal- en jaarrekeningen") is het van groot belang dat u de correcte periode invult waarop de ingestuurde informatie betrekking heeft.</t>
  </si>
  <si>
    <t>Verdelingsmatrix lasten en baten</t>
  </si>
  <si>
    <r>
      <t>Bij het onderdeel verdelingsmatrix wordt gevraagd naar een overzicht van de baten en lasten van de taakvelden en naar een overzicht van de balansmutaties, verbijzonderd naar de economische categorieën. De voorschriften van het BBV en de Regeling vaststelling taakvelden en verstrekking Informatie voor derden van 18</t>
    </r>
    <r>
      <rPr>
        <sz val="10"/>
        <color indexed="10"/>
        <rFont val="Arial"/>
        <family val="2"/>
      </rPr>
      <t xml:space="preserve"> </t>
    </r>
    <r>
      <rPr>
        <sz val="10"/>
        <rFont val="Arial"/>
        <family val="2"/>
      </rPr>
      <t>april 2016 zijn hierop van toepassing. Voor het invullen van de verdelingsmatrix zijn de tabbladen "5.Verdelingsmatrix lasten" en "6.Verdelingsmatrix baten" bestemd.</t>
    </r>
  </si>
  <si>
    <r>
      <t xml:space="preserve">De verdelingsmatrix gaat uit van een </t>
    </r>
    <r>
      <rPr>
        <b/>
        <i/>
        <sz val="10"/>
        <color indexed="10"/>
        <rFont val="Arial"/>
        <family val="2"/>
      </rPr>
      <t>bruto</t>
    </r>
    <r>
      <rPr>
        <sz val="10"/>
        <rFont val="Arial"/>
        <family val="2"/>
      </rPr>
      <t xml:space="preserve"> invulling. Dit houdt in dat vermeerderingen en verminderingen apart worden weergegeven.</t>
    </r>
  </si>
  <si>
    <t>Overzicht van balansstanden</t>
  </si>
  <si>
    <r>
      <t>Op kwartaal- en jaarbasis worden balans</t>
    </r>
    <r>
      <rPr>
        <b/>
        <sz val="10"/>
        <rFont val="Arial"/>
        <family val="2"/>
      </rPr>
      <t>standen</t>
    </r>
    <r>
      <rPr>
        <sz val="10"/>
        <rFont val="Arial"/>
        <family val="2"/>
      </rPr>
      <t xml:space="preserve"> gevraagd (zowel primo als ultimo). Voor de </t>
    </r>
    <r>
      <rPr>
        <b/>
        <sz val="10"/>
        <rFont val="Arial"/>
        <family val="2"/>
      </rPr>
      <t>begroting</t>
    </r>
    <r>
      <rPr>
        <sz val="10"/>
        <rFont val="Arial"/>
        <family val="2"/>
      </rPr>
      <t xml:space="preserve"> hoeft de balans niet ingevuld te worden.</t>
    </r>
  </si>
  <si>
    <t>Per kwartaal wordt de financiële balans en per jaar een volledige balans gevraagd.</t>
  </si>
  <si>
    <t>Wijzigingen Iv3 2017</t>
  </si>
  <si>
    <t>De indeling van het Iv3-model 2017 is drastisch veranderd ten opzichte van het model 2016. Daarnaast zijn de regels aangepast over de te verstrekken informatie. De belangrijkste wijzigen voor het begrotingsjaar 2017 zijn:</t>
  </si>
  <si>
    <t xml:space="preserve">- Categorie-informatie en balansmutaties verplicht bij aanlevering begroting </t>
  </si>
  <si>
    <t>- Taakvelden vervangen functies</t>
  </si>
  <si>
    <t>- Overhead wordt centraal begroot en verantwoord</t>
  </si>
  <si>
    <t>- Herrubricering categorieën</t>
  </si>
  <si>
    <t>Bovenstaande wijzigingen worden hierna kort toegelicht.</t>
  </si>
  <si>
    <t xml:space="preserve">Categorie-informatie en balansmutaties verplicht bij aanlevering begroting </t>
  </si>
  <si>
    <t>De extra informatie is nodig omdat het voornemen bestaat om de verdelingsmatrix bij de begrotingsaanlevering in te zetten als bron van raming van het EMU-saldo. Om het EMU-saldo te kunnen bepalen is categorie-informatie onontbeerlijk, ook voor de uitgaven en inkomsten die niet via de exploitatie (=taakvelden) verlopen (maar via de balans).</t>
  </si>
  <si>
    <t>Taakvelden vervangen functies</t>
  </si>
  <si>
    <t>https://www.rijksoverheid.nl/documenten/richtlijnen/2016/02/22/iv3-informatievoorschrift-2017-provincies</t>
  </si>
  <si>
    <t>Heffingen en taakveld</t>
  </si>
  <si>
    <t xml:space="preserve">Het grootste deel van de heffingen heeft geen eigen taakveld. De heffingen worden verantwoord op het taakveld 'Opbrengst Provinciale belastingen' of het betreffende beleidstaakveld. De heffingen zijn op deze taakvelden alleen herkenbaar middels de categorie waaronder de opbrengst moet worden verantwoord. Voor de doelheffingen is hiertoe een nieuwe categorie toegevoegd: categorie 3.7 Leges en andere rechten. </t>
  </si>
  <si>
    <t>Het is dus van groot belang dat u de heffingen op de juiste combinatie van taakveld en categorie verantwoordt.</t>
  </si>
  <si>
    <t>Taakveld- en categoriegebruik bij heffingen</t>
  </si>
  <si>
    <t>Omschrijving</t>
  </si>
  <si>
    <t>Taakveld</t>
  </si>
  <si>
    <t>Categorie</t>
  </si>
  <si>
    <t>Motorrijtuigenbelasting zakelijk</t>
  </si>
  <si>
    <t>0.2 - Opbrengst Provinciale belastingen</t>
  </si>
  <si>
    <t>2.2.1 Belastingen op producenten</t>
  </si>
  <si>
    <t>Motorrijtuigenbelasting niet-zakelijk</t>
  </si>
  <si>
    <t>2.2.2 Belastingen op huishoudens</t>
  </si>
  <si>
    <t>Grondwaterbelasting</t>
  </si>
  <si>
    <t>3.3 - Kwantiteit grondwater</t>
  </si>
  <si>
    <t>Heffing nazorg stortplaatsen</t>
  </si>
  <si>
    <t>4.1 - Bodembescherming</t>
  </si>
  <si>
    <t>Leges mbt ongevingsrecht</t>
  </si>
  <si>
    <t>4.4 - Vergunningverlening en handhaving</t>
  </si>
  <si>
    <t>3.7 - Leges en andere rechten</t>
  </si>
  <si>
    <t xml:space="preserve">Leges milieubeheer  </t>
  </si>
  <si>
    <t>Ontgrondingsheffing</t>
  </si>
  <si>
    <t>4.5 - Ontgronding</t>
  </si>
  <si>
    <t>Overige leges</t>
  </si>
  <si>
    <t>0.2 of op betreffende taakveld</t>
  </si>
  <si>
    <t>Overhead wordt centraal begroot en verantwoord</t>
  </si>
  <si>
    <t xml:space="preserve">Om de raad en provinciale staten meer inzicht te geven in de totale kosten van overhead wordt in (de wijzigingen van) het BBV voorgeschreven dat vanaf 2017 de baten en lasten van overhead niet meer onder de afzonderlijke beleidsprogramma's worden geregistreerd, maar in een apart overzicht in het programmaplan. </t>
  </si>
  <si>
    <t xml:space="preserve">Voor de uitvoeringsinformatie (en de Iv3) betekent dit dat u de overhead niet meer moet toerekenen aan de taakvelden, maar presenteert op taakveld 0.4 Overhead. </t>
  </si>
  <si>
    <t>Om te kunnen vaststellen welke kosten kunnen worden gerekend tot de overhead, is er een definitie van overhead geïntroduceerd in het Wijzigingsbesluit BBV van 5 maart 2016. Deze definitie luidt: alle kosten die samenhangen met de sturing en ondersteuning van de medewerkers in het primaire proces. Meer informatie vindt u in de toelichting van het Wijzigingsbesluit en in de notitie Overhead van de Commissie BBV. Beide documenten zijn bereikbaar via:</t>
  </si>
  <si>
    <t>http://www.commissiebbv.nl/thema/vernieuwing-bbv/</t>
  </si>
  <si>
    <t xml:space="preserve">Let op: in bepaalde gevallen is het nog wel toegestaan om de kosten van overhead toe te rekenen. Het gaat hierbij om grote (infrastructurele) projecten, zoals grondexploitaties, waarbij zonder toerekening van overheadkosten begrotingstekorten kunnen ontstaan. De kosten van overhead moeten in die gevallen wel worden verantwoord op het taakveld 0.4 Overhead om het inzicht te behouden in het totaal van de overheadkosten. Toerekening gebeurt vervolgens door op dit taakveld onder de lasten met categorie 7.5 een negatief bedrag op te nemen en dit bedrag weer als positieve last met categorie 7.5 op het betreffende taakveld te verantwoorden. Hierdoor wordt de exploitatie niet onnodig opgevoerd.  </t>
  </si>
  <si>
    <t>Uitgangspunt voor de definitie overhead is dat kosten zoveel mogelijk direct worden toegerekend aan de betreffende taken. Dit betekent dat alle bedrijfskosten die direct verbonden zijn aan activiteiten/taken/producten die gericht zijn op de externe klant, in de betreffende taakvelden moeten worden geregistreerd. Hiermee vervalt ook het bestaan van de kostenplaatsen.</t>
  </si>
  <si>
    <t>De mogelijkheid om in bepaalde gevallen de kosten van overhead toe te rekenen is hiervoor beschreven in 'Overhead wordt centraal begroot en verantwoord'.</t>
  </si>
  <si>
    <t>Herrubricering categorieën</t>
  </si>
  <si>
    <t xml:space="preserve">De nieuwe opzet van de categorie-indeling vloeit, naast de wijzigingen in het BBV, voort uit de behoefte aan een betere afstemming tussen de informatie-uitvraag naar gemeenten en de statistische verplichtingen vanuit Europa. </t>
  </si>
  <si>
    <t>Belangrijke (inhoudelijke) wijzigingen ten opzichte van 2016 zijn:</t>
  </si>
  <si>
    <t>Categorie 0.0 Niet in te delen lasten/baten is vervallen</t>
  </si>
  <si>
    <t>Categorie 0.0 is vervallen omdat vanaf begrotingsjaar 2017 de geraamde lasten en baten moeten worden verbijzonderd naar de economische categorieën. Alleen inzake de inkomens- en kapitaaloverdrachten en alleen bij de begroting mogen de lasten en baten nog als 'onverdeeld' worden verantwoord (zie de categorieën 4.3.9 en 4.4.9).</t>
  </si>
  <si>
    <t>De post administratieve boekingen is gesplitst</t>
  </si>
  <si>
    <t>Ten opzichte van het model 2016 zijn er voor het begrotingsjaar 2017 twee balansposten vervallen, is er één nieuwe balanspost toegevoegd en is er één balanspost hernummerd.</t>
  </si>
  <si>
    <t>Vervallen zijn:</t>
  </si>
  <si>
    <t>- Strategische gronden (A121b)</t>
  </si>
  <si>
    <t>- Niet in exploitatie bouwgronden (A211)</t>
  </si>
  <si>
    <t>Nieuw is:</t>
  </si>
  <si>
    <t>- Renteswaps en derivaten (P139)</t>
  </si>
  <si>
    <t>Hernummerd is:</t>
  </si>
  <si>
    <t>- Gronden en terreinen A121a in A121</t>
  </si>
  <si>
    <t>In het kader van de wijzigingen in het BBV m.b.t. de grondexploitatie is balanspost A211 Niet in exploitatie bouwgronden als onderdeel van de op de balans opgenomen grond- en hulpstoffen vervallen. Niet in exploitatie genomen bouwgronden moeten als materiële vaste activa (categorie 'gronden en terreinen') worden geclassificeerd.</t>
  </si>
  <si>
    <t xml:space="preserve">Balanspost A121b Strategische gronden, die in het model van 2016 voor het eerst was opgenomen, is in het model van 2017 al weer verwijderd. Het advies van de commissie BBV om voor de oude categorie NIEGG een aparte categorie ('Strategische gronden') binnen de materiële vaste activa op te nemen is uiteindelijk niet opgevolgd door de wetgever. Door alle categorieën gronden die niet onder de definitie van bouwgrond in exploitatie vallen, te rubriceren onder de bestaande balanspost Gronden en terreinen, komt naar voren dat eerst van kostentoerekening sprake kan zijn op het moment dat de gronden als bouwgrond in exploitatie kwalificeren.       </t>
  </si>
  <si>
    <t>De hernummering van balanspost Gronden en terreinen van A121a in A121 is het gevolg van het vervallen van balanspost Strategische gronden A121b.</t>
  </si>
  <si>
    <t xml:space="preserve">Het opnemen in het model 2017 van balanspost Renteswaps en derivaten (P139) komt voort uit een toegenomen informatievraag vanuit de Europese Unie. </t>
  </si>
  <si>
    <t>Vragenlijst</t>
  </si>
  <si>
    <t>Informatie voor derden (iv3) volgens het BBV</t>
  </si>
  <si>
    <t>aaaa</t>
  </si>
  <si>
    <t>Bestandsnaam:</t>
  </si>
  <si>
    <t>Jaar</t>
  </si>
  <si>
    <t>Periode</t>
  </si>
  <si>
    <t>0 = begroting, 1 - 4 = kwartalen, 5 = jaarrekening</t>
  </si>
  <si>
    <t>LET OP DE PERIODE!</t>
  </si>
  <si>
    <t>Ruimte voor toelichting</t>
  </si>
  <si>
    <t>1.1</t>
  </si>
  <si>
    <t>2.1</t>
  </si>
  <si>
    <t>3.1</t>
  </si>
  <si>
    <t>3.2</t>
  </si>
  <si>
    <t>3.3</t>
  </si>
  <si>
    <t>3.4.1</t>
  </si>
  <si>
    <t>3.5.1</t>
  </si>
  <si>
    <t>3.8</t>
  </si>
  <si>
    <t>4.1.1</t>
  </si>
  <si>
    <t>4.2</t>
  </si>
  <si>
    <t>4.3.1</t>
  </si>
  <si>
    <t>4.3.2</t>
  </si>
  <si>
    <t>4.3.3</t>
  </si>
  <si>
    <t>4.3.4</t>
  </si>
  <si>
    <t>4.3.5</t>
  </si>
  <si>
    <t>4.3.6</t>
  </si>
  <si>
    <t>4.3.7</t>
  </si>
  <si>
    <t>4.3.8</t>
  </si>
  <si>
    <t>4.3.9</t>
  </si>
  <si>
    <t>4.4.9</t>
  </si>
  <si>
    <t>5.1</t>
  </si>
  <si>
    <t>6.1</t>
  </si>
  <si>
    <t>7.1</t>
  </si>
  <si>
    <t>7.2</t>
  </si>
  <si>
    <t>7.3</t>
  </si>
  <si>
    <t>7.4</t>
  </si>
  <si>
    <t>7.5</t>
  </si>
  <si>
    <t>Taakvelden</t>
  </si>
  <si>
    <t>Categorieën</t>
  </si>
  <si>
    <t>Salarissen en sociale lasten</t>
  </si>
  <si>
    <t>Belastingen</t>
  </si>
  <si>
    <t>Grond</t>
  </si>
  <si>
    <t>Duurzame goederen</t>
  </si>
  <si>
    <t>Pachten</t>
  </si>
  <si>
    <t>Sociale uitkeringen in natura</t>
  </si>
  <si>
    <t>Ingeleend personeel</t>
  </si>
  <si>
    <t>Overige goederen en diensten</t>
  </si>
  <si>
    <t>Sociale uitkeringen in geld</t>
  </si>
  <si>
    <t>Subsidies</t>
  </si>
  <si>
    <t>Inkomensoverdrachten - Rijk</t>
  </si>
  <si>
    <t>Inkomensoverdrachten - gemeenten</t>
  </si>
  <si>
    <t>Inkomensoverdrachten - gemeenschappelijke regelingen</t>
  </si>
  <si>
    <t>Inkomensoverdrachten - waterschappen</t>
  </si>
  <si>
    <t>Inkomensoverdrachten - overige overheden</t>
  </si>
  <si>
    <t>Inkomensoverdrachten - Europese Unie</t>
  </si>
  <si>
    <t>Inkomensoverdrachten - overige instellingen en personen</t>
  </si>
  <si>
    <t>Inkomensoverdrachten - onverdeeld</t>
  </si>
  <si>
    <t>Rente</t>
  </si>
  <si>
    <t>Financiële transacties</t>
  </si>
  <si>
    <t>Mutatie reserves</t>
  </si>
  <si>
    <t>Mutatie voorzieningen</t>
  </si>
  <si>
    <t>Afschrijvingen</t>
  </si>
  <si>
    <t>Toegerekende reële en bespaarde rente</t>
  </si>
  <si>
    <t>Overige verrekeningen</t>
  </si>
  <si>
    <t>Totaal taakvelden/balansmutaties</t>
  </si>
  <si>
    <t>Taakveld 0.</t>
  </si>
  <si>
    <t>0.1</t>
  </si>
  <si>
    <t>Uitkering provinciefonds</t>
  </si>
  <si>
    <t>0.2</t>
  </si>
  <si>
    <t>Opbrengst provinciale belastingen</t>
  </si>
  <si>
    <t>0.3</t>
  </si>
  <si>
    <t>Geldleningen en uitzettingen</t>
  </si>
  <si>
    <t>0.4</t>
  </si>
  <si>
    <t>Deelnemingen</t>
  </si>
  <si>
    <t>0.5</t>
  </si>
  <si>
    <t>Algemene dekkingsmiddelen, overige baten en lasten</t>
  </si>
  <si>
    <t>0.6</t>
  </si>
  <si>
    <t>Overhead</t>
  </si>
  <si>
    <t>0.7</t>
  </si>
  <si>
    <t>Vennootschapsbelasting</t>
  </si>
  <si>
    <t>0.8</t>
  </si>
  <si>
    <t>Mutaties reserves</t>
  </si>
  <si>
    <t>0.9</t>
  </si>
  <si>
    <t>Resultaat</t>
  </si>
  <si>
    <t>Totaal Taakveld 0.</t>
  </si>
  <si>
    <t>Taakveld 1.</t>
  </si>
  <si>
    <t>BESTUUR</t>
  </si>
  <si>
    <t>Provinciale Staten</t>
  </si>
  <si>
    <t>1.2</t>
  </si>
  <si>
    <t>Gedeputeerde Staten</t>
  </si>
  <si>
    <t>1.3</t>
  </si>
  <si>
    <t>Kabinetszaken</t>
  </si>
  <si>
    <t>1.4</t>
  </si>
  <si>
    <t>Bestuurlijke organisatie</t>
  </si>
  <si>
    <t>1.5</t>
  </si>
  <si>
    <t>Interbestuurlijk toezicht op de regio</t>
  </si>
  <si>
    <t>1.6</t>
  </si>
  <si>
    <t>Openbare orde en veiligheid</t>
  </si>
  <si>
    <t>1.9</t>
  </si>
  <si>
    <t>Bestuur, overige baten en lasten</t>
  </si>
  <si>
    <t>Totaal Taakveld 1.</t>
  </si>
  <si>
    <t>Taakveld 2.</t>
  </si>
  <si>
    <t>VERKEER EN VERVOER</t>
  </si>
  <si>
    <t>Landwegen</t>
  </si>
  <si>
    <t>2.2</t>
  </si>
  <si>
    <t>Waterwegen</t>
  </si>
  <si>
    <t>2.3</t>
  </si>
  <si>
    <t>Openbaar vervoer</t>
  </si>
  <si>
    <t>2.9</t>
  </si>
  <si>
    <t>Verkeer en vervoer, overige baten en lasten</t>
  </si>
  <si>
    <t>Totaal Taakveld 2.</t>
  </si>
  <si>
    <t>Taakveld 3.</t>
  </si>
  <si>
    <t>Waterkeringen</t>
  </si>
  <si>
    <t>Kwantiteit oppervlaktewater</t>
  </si>
  <si>
    <t>Kwantiteit grondwater</t>
  </si>
  <si>
    <t>3.4</t>
  </si>
  <si>
    <t>Kwaliteit oppervlaktewater</t>
  </si>
  <si>
    <t>3.5</t>
  </si>
  <si>
    <t>Kwaliteit grondwater</t>
  </si>
  <si>
    <t>3.9</t>
  </si>
  <si>
    <t>Water, overige baten en lasten</t>
  </si>
  <si>
    <t>Totaal Taakveld 3.</t>
  </si>
  <si>
    <t>Taakveld 4.</t>
  </si>
  <si>
    <t>MILIEU</t>
  </si>
  <si>
    <t>4.1</t>
  </si>
  <si>
    <t>Bodembescherming</t>
  </si>
  <si>
    <t>Luchtverontreiniging</t>
  </si>
  <si>
    <t>4.3</t>
  </si>
  <si>
    <t>Geluidhinder</t>
  </si>
  <si>
    <t>4.4</t>
  </si>
  <si>
    <t>Vergunningverlening en handhaving</t>
  </si>
  <si>
    <t>4.5</t>
  </si>
  <si>
    <t>Ontgronding</t>
  </si>
  <si>
    <t>4.6</t>
  </si>
  <si>
    <t>Duurzaamheid</t>
  </si>
  <si>
    <t>4.9</t>
  </si>
  <si>
    <t>Milieu, overige baten en lasten</t>
  </si>
  <si>
    <t>Totaal Taakveld 4.</t>
  </si>
  <si>
    <t>Taakveld 5.</t>
  </si>
  <si>
    <t>NATUUR</t>
  </si>
  <si>
    <t>Natuurontwikkeling</t>
  </si>
  <si>
    <t>5.2</t>
  </si>
  <si>
    <t>Beheer natuurgebieden</t>
  </si>
  <si>
    <t>5.3</t>
  </si>
  <si>
    <t>Beheer flora en fauna</t>
  </si>
  <si>
    <t>5.9</t>
  </si>
  <si>
    <t>Natuur, overige baten en lasten</t>
  </si>
  <si>
    <t>Totaal Taakveld 5.</t>
  </si>
  <si>
    <t>Taakveld 6.</t>
  </si>
  <si>
    <t>REGIONALE ECONOMIE</t>
  </si>
  <si>
    <t>Agrarische aangelegenheden</t>
  </si>
  <si>
    <t>6.2</t>
  </si>
  <si>
    <t>Logistiek</t>
  </si>
  <si>
    <t>6.3</t>
  </si>
  <si>
    <t>Kennis en innovatie</t>
  </si>
  <si>
    <t>6.4</t>
  </si>
  <si>
    <t>Recreatie en toerisme</t>
  </si>
  <si>
    <t>6.9</t>
  </si>
  <si>
    <t>Regionale economie, overige baten en lasten</t>
  </si>
  <si>
    <t>Totaal Taakveld 6.</t>
  </si>
  <si>
    <t>Taakveld 7.</t>
  </si>
  <si>
    <t>CULTUUR EN MAATSCHAPPIJ</t>
  </si>
  <si>
    <t>Cultuur</t>
  </si>
  <si>
    <t>Maatschappij</t>
  </si>
  <si>
    <t>7.9</t>
  </si>
  <si>
    <t>Cultuur en maatschappij, overige baten en lasten</t>
  </si>
  <si>
    <t>Totaal Taakveld 7.</t>
  </si>
  <si>
    <t>Taakveld 8.</t>
  </si>
  <si>
    <t>RUIMTE</t>
  </si>
  <si>
    <t>8.1</t>
  </si>
  <si>
    <t>8.2</t>
  </si>
  <si>
    <t>Volkshuisvesting</t>
  </si>
  <si>
    <t>8.3</t>
  </si>
  <si>
    <t>Stedelijke vernieuwing</t>
  </si>
  <si>
    <t>8.9</t>
  </si>
  <si>
    <t>Ruimte, overige baten en lasten</t>
  </si>
  <si>
    <t>Totaal Taakveld 8.</t>
  </si>
  <si>
    <t>Totaal taakvelden</t>
  </si>
  <si>
    <t>Balansmutaties</t>
  </si>
  <si>
    <t>Vaste Activa</t>
  </si>
  <si>
    <t>A111</t>
  </si>
  <si>
    <t>Immateriële vaste activa: Kosten verbonden aan sluiten geldlening en saldo agio/disagio</t>
  </si>
  <si>
    <t>A112</t>
  </si>
  <si>
    <t>Immateriële vaste activa: Kosten onderzoek en ontwikkeling voor een bepaald actief</t>
  </si>
  <si>
    <t>A113</t>
  </si>
  <si>
    <t>Immateriële vaste activa: Bijdragen aan activa in eigendom van derden</t>
  </si>
  <si>
    <t>A121</t>
  </si>
  <si>
    <t>Materiële vaste activa: Gronden en terreinen</t>
  </si>
  <si>
    <t>A122</t>
  </si>
  <si>
    <t>Materiële vaste activa: Woonruimten</t>
  </si>
  <si>
    <t>A123</t>
  </si>
  <si>
    <t>Materiële vaste activa: Bedrijfsgebouwen</t>
  </si>
  <si>
    <t>A124</t>
  </si>
  <si>
    <t>Materiële vaste activa: Grond-, weg- en waterbouwkundige werken</t>
  </si>
  <si>
    <t>A125</t>
  </si>
  <si>
    <t>Materiële vaste activa: Vervoermiddelen</t>
  </si>
  <si>
    <t>A126</t>
  </si>
  <si>
    <t>Materiële vaste activa: Machines, apparaten en installaties</t>
  </si>
  <si>
    <t>A129</t>
  </si>
  <si>
    <t>Materiële vaste activa: Overig</t>
  </si>
  <si>
    <t>A1311</t>
  </si>
  <si>
    <t>Financiële vaste activa: Kapitaalverstrekking aan deelnemingen</t>
  </si>
  <si>
    <t>A1312</t>
  </si>
  <si>
    <t>Financiële vaste activa: Kapitaalverstrekking aan gemeenschappelijke regelingen</t>
  </si>
  <si>
    <t>A1313</t>
  </si>
  <si>
    <t>Financiële vaste activa: Kapitaalverstrekking aan overige verbonden partijen</t>
  </si>
  <si>
    <t>A1321</t>
  </si>
  <si>
    <t>Financiële vaste activa: Leningen aan woningbouwcorporaties</t>
  </si>
  <si>
    <t>A1322</t>
  </si>
  <si>
    <t>Financiële vaste activa: Leningen aan deelnemingen</t>
  </si>
  <si>
    <t>A1323</t>
  </si>
  <si>
    <t>Financiële vaste activa: Leningen aan overige verbonden partijen</t>
  </si>
  <si>
    <t>A1331b</t>
  </si>
  <si>
    <t>Financiële vaste activa: Overige langlopende leningen</t>
  </si>
  <si>
    <t>A1332a</t>
  </si>
  <si>
    <t>Financiële vaste activa: Uitzettingen in ’s Rijks schatkist met een looptijd ≥ 1 jaar</t>
  </si>
  <si>
    <t>A1332b</t>
  </si>
  <si>
    <t>Financiële vaste activa: Uitzettingen in de vorm van Nederlands schuldpapier met een looptijd ≥ 1 jaar</t>
  </si>
  <si>
    <t>A1332c</t>
  </si>
  <si>
    <t>Financiële vaste activa: Overige uitzettingen met een looptijd ≥ 1 jaar</t>
  </si>
  <si>
    <t>Totaal Vaste Activa</t>
  </si>
  <si>
    <t>Vlottende Activa</t>
  </si>
  <si>
    <t>A212</t>
  </si>
  <si>
    <t>Voorraden: Overige grond- en hulpstoffen</t>
  </si>
  <si>
    <t>A213</t>
  </si>
  <si>
    <t>Voorraden: Onderhanden werk (incl. bouwgronden in exploitatie)</t>
  </si>
  <si>
    <t>A214</t>
  </si>
  <si>
    <t>Voorraden: Gereed product en handelsgoederen</t>
  </si>
  <si>
    <t>A215</t>
  </si>
  <si>
    <t>Voorraden: Vooruitbetalingen</t>
  </si>
  <si>
    <t>A222b</t>
  </si>
  <si>
    <t>Uitzettingen: Overige verstrekte kasgeldleningen</t>
  </si>
  <si>
    <t>A223a</t>
  </si>
  <si>
    <t>Uitzettingen: Rekening courant verhouding met het Rijk</t>
  </si>
  <si>
    <t>A223b</t>
  </si>
  <si>
    <t>Uitzettingen: Rekening courant verhoudingen overige niet-financiële instellingen</t>
  </si>
  <si>
    <t>A224</t>
  </si>
  <si>
    <t>Uitzettingen: Overige vorderingen</t>
  </si>
  <si>
    <t>A225a</t>
  </si>
  <si>
    <t>Uitzettingen: Uitzettingen in ’s Rijks schatkist met een looptijd &lt; 1 jaar</t>
  </si>
  <si>
    <t>A225b</t>
  </si>
  <si>
    <t>Uitzettingen: Uitzettingen in de vorm van Nederlands schuldpapier met een looptijd &lt; 1 jaar</t>
  </si>
  <si>
    <t>A225c</t>
  </si>
  <si>
    <t>Uitzettingen: Overige uitzettingen met een looptijd &lt; 1 jaar</t>
  </si>
  <si>
    <t>A23</t>
  </si>
  <si>
    <t>Liquide middelen (kas- en banksaldi)</t>
  </si>
  <si>
    <t>A29a</t>
  </si>
  <si>
    <t>Overlopende activa: Nog te ontvangen bijdragen van de EU</t>
  </si>
  <si>
    <t>A29b</t>
  </si>
  <si>
    <t>Overlopende activa: Nog te ontvangen bijdragen van het Rijk</t>
  </si>
  <si>
    <t>A29d</t>
  </si>
  <si>
    <t>Totaal Vlottende Activa</t>
  </si>
  <si>
    <t>Vaste Passiva</t>
  </si>
  <si>
    <t>P111</t>
  </si>
  <si>
    <t>Eigen vermogen: Algemene reserve</t>
  </si>
  <si>
    <t>P112</t>
  </si>
  <si>
    <t>Eigen vermogen: Bestemmingsreserves</t>
  </si>
  <si>
    <t>P114</t>
  </si>
  <si>
    <t>Eigen vermogen: Saldo van rekening</t>
  </si>
  <si>
    <t>P12</t>
  </si>
  <si>
    <t>Voorzieningen</t>
  </si>
  <si>
    <t>P131</t>
  </si>
  <si>
    <t>Vaste schuld: Obligatieleningen</t>
  </si>
  <si>
    <t>P132</t>
  </si>
  <si>
    <t>Vaste schuld: Onderhandse leningen van binnenlandse pensioenfondsen en verzekeraars</t>
  </si>
  <si>
    <t>P133</t>
  </si>
  <si>
    <t>Vaste schuld: Onderhandse leningen van binnenlandse banken en overige financiële instellingen</t>
  </si>
  <si>
    <t>P134</t>
  </si>
  <si>
    <t>Vaste schuld: Onderhandse leningen van binnenlandse bedrijven</t>
  </si>
  <si>
    <t>P135b</t>
  </si>
  <si>
    <t>Vaste schuld: Onderhandse leningen van overige binnenlandse sectoren</t>
  </si>
  <si>
    <t>P136</t>
  </si>
  <si>
    <t>Vaste schuld: Onderhandse leningen van buitenlandse instellingen</t>
  </si>
  <si>
    <t>P137</t>
  </si>
  <si>
    <t>Vaste schuld: Door derden belegde gelden</t>
  </si>
  <si>
    <t>P138</t>
  </si>
  <si>
    <t>Vaste schuld: Waarborgsommen</t>
  </si>
  <si>
    <t>P139</t>
  </si>
  <si>
    <t>Renteswaps en derivaten</t>
  </si>
  <si>
    <t>Totaal Vaste Passiva</t>
  </si>
  <si>
    <t>Vlottende Passiva</t>
  </si>
  <si>
    <t>P211b</t>
  </si>
  <si>
    <t>P212</t>
  </si>
  <si>
    <t>Vlottende schuld: Banksaldi</t>
  </si>
  <si>
    <t>P213</t>
  </si>
  <si>
    <t>P29a</t>
  </si>
  <si>
    <t>Overlopende passiva: Vooruit ontvangen bijdragen van de EU</t>
  </si>
  <si>
    <t>P29b</t>
  </si>
  <si>
    <t>Overlopende passiva: Vooruit ontvangen bijdragen van het Rijk</t>
  </si>
  <si>
    <t>P29d</t>
  </si>
  <si>
    <t>Totaal Vlottende Passiva</t>
  </si>
  <si>
    <t>Totaal Balansmutaties</t>
  </si>
  <si>
    <t xml:space="preserve">Totaal lastencategorieën </t>
  </si>
  <si>
    <r>
      <t>* Grijze cellen: combinaties die</t>
    </r>
    <r>
      <rPr>
        <i/>
        <sz val="11"/>
        <rFont val="Arial"/>
        <family val="2"/>
      </rPr>
      <t xml:space="preserve"> vrijwel niet voorkomen</t>
    </r>
  </si>
  <si>
    <r>
      <t xml:space="preserve">* Lege cellen:  combinaties die </t>
    </r>
    <r>
      <rPr>
        <i/>
        <sz val="11"/>
        <rFont val="Arial"/>
        <family val="2"/>
      </rPr>
      <t>wel kunnen</t>
    </r>
    <r>
      <rPr>
        <sz val="11"/>
        <rFont val="Arial"/>
        <family val="2"/>
      </rPr>
      <t xml:space="preserve"> voorkomen, invullen indien van toepassing</t>
    </r>
  </si>
  <si>
    <t>2.2.1</t>
  </si>
  <si>
    <t>2.2.2</t>
  </si>
  <si>
    <t>3.4.2</t>
  </si>
  <si>
    <t>3.5.2</t>
  </si>
  <si>
    <t>3.6</t>
  </si>
  <si>
    <t>3.7</t>
  </si>
  <si>
    <t>4.1.2</t>
  </si>
  <si>
    <t>Belastingen op producenten</t>
  </si>
  <si>
    <t>Belastingen op huishoudens</t>
  </si>
  <si>
    <t>Eigen bijdragen en verhaal sociale uitkeringen in natura</t>
  </si>
  <si>
    <t>Uitgeleend personeel</t>
  </si>
  <si>
    <t>Huren</t>
  </si>
  <si>
    <t>Leges en andere rechten</t>
  </si>
  <si>
    <t>Verhaal sociale uitkeringen in geld</t>
  </si>
  <si>
    <t>Dividenden en winsten</t>
  </si>
  <si>
    <t>Bedragen x € 1000,-</t>
  </si>
  <si>
    <t>Code</t>
  </si>
  <si>
    <t>1 januari</t>
  </si>
  <si>
    <t>ultimo</t>
  </si>
  <si>
    <t>ACTIVA</t>
  </si>
  <si>
    <t>Vaste activa</t>
  </si>
  <si>
    <t>Immateriële vaste activa</t>
  </si>
  <si>
    <t>Kosten verbonden aan sluiten geldlening en saldo agio/disagio</t>
  </si>
  <si>
    <t>Kosten onderzoek en ontwikkeling voor een bepaald actief</t>
  </si>
  <si>
    <t>Bijdragen aan activa in eigendom van derden</t>
  </si>
  <si>
    <t>Materiële vaste activa</t>
  </si>
  <si>
    <t>Gronden en terreinen</t>
  </si>
  <si>
    <t>Woonruimten</t>
  </si>
  <si>
    <t>Bedrijfsgebouwen</t>
  </si>
  <si>
    <t>Grond-, weg- en waterbouwkundige werken</t>
  </si>
  <si>
    <t>Vervoermiddelen</t>
  </si>
  <si>
    <t>Machines, apparaten en installaties</t>
  </si>
  <si>
    <t>Overig</t>
  </si>
  <si>
    <t>Financiële vaste activa</t>
  </si>
  <si>
    <t>Kapitaalverstrekking aan deelnemingen</t>
  </si>
  <si>
    <t>Kapitaalverstrekking aan gemeenschappelijke regelingen</t>
  </si>
  <si>
    <t>Kapitaalverstrekking aan overige verbonden partijen</t>
  </si>
  <si>
    <t>Leningen aan woningbouwcorporaties</t>
  </si>
  <si>
    <t>Leningen aan deelnemingen</t>
  </si>
  <si>
    <t>Leningen aan overige verbonden partijen</t>
  </si>
  <si>
    <t>Uitzettingen in ’s Rijks schatkist met een looptijd ≥ 1 jaar</t>
  </si>
  <si>
    <t>Uitzettingen in de vorm van Nederlands schuldpapier met een looptijd ≥ 1 jaar</t>
  </si>
  <si>
    <t>Overige uitzettingen met een looptijd ≥ 1 jaar</t>
  </si>
  <si>
    <t>Voorraden</t>
  </si>
  <si>
    <t>Overige grond- en hulpstoffen</t>
  </si>
  <si>
    <t>Onderhanden werk (incl. bouwgronden in exploitatie)</t>
  </si>
  <si>
    <t>Gereed product en handelsgoederen</t>
  </si>
  <si>
    <t>Vooruitbetalingen</t>
  </si>
  <si>
    <t>Uitzettingen</t>
  </si>
  <si>
    <t>Rekening courant verhouding met het Rijk</t>
  </si>
  <si>
    <t>Rekening courant verhoudingen overige niet-financiële instellingen</t>
  </si>
  <si>
    <t>Overige vorderingen</t>
  </si>
  <si>
    <r>
      <t xml:space="preserve">Uitzettingen in ’s Rijks schatkist met een looptijd </t>
    </r>
    <r>
      <rPr>
        <sz val="10"/>
        <rFont val="Calibri"/>
        <family val="2"/>
      </rPr>
      <t>&lt;</t>
    </r>
    <r>
      <rPr>
        <sz val="10"/>
        <rFont val="Arial"/>
        <family val="2"/>
      </rPr>
      <t xml:space="preserve"> 1 jaar</t>
    </r>
  </si>
  <si>
    <t>Uitzettingen in de vorm van Nederlands schuldpapier met een looptijd &lt; 1 jaar</t>
  </si>
  <si>
    <t>Overige uitzettingen met een looptijd &lt; 1 jaar</t>
  </si>
  <si>
    <t>Overlopende activa</t>
  </si>
  <si>
    <t>Nog te ontvangen bijdragen van de EU</t>
  </si>
  <si>
    <t>Nog te ontvangen bijdragen van het Rijk</t>
  </si>
  <si>
    <t>PASSIVA</t>
  </si>
  <si>
    <t>Algemene reserve</t>
  </si>
  <si>
    <t>Bestemmingsreserves</t>
  </si>
  <si>
    <t>Saldo van rekening</t>
  </si>
  <si>
    <t>Vaste schuld</t>
  </si>
  <si>
    <t>Obligatieleningen</t>
  </si>
  <si>
    <t>Onderhandse leningen van binnenlandse pensioenfondsen en verzekeraars</t>
  </si>
  <si>
    <t>Onderhandse leningen van binnenlandse banken en overige financiële instellingen</t>
  </si>
  <si>
    <t>Onderhandse leningen van binnenlandse bedrijven</t>
  </si>
  <si>
    <t>Onderhandse leningen van overige binnenlandse sectoren</t>
  </si>
  <si>
    <t>Onderhandse leningen van buitenlandse instellingen</t>
  </si>
  <si>
    <t>Door derden belegde gelden</t>
  </si>
  <si>
    <t>Waarborgsommen</t>
  </si>
  <si>
    <t>Vlottende schuld</t>
  </si>
  <si>
    <t>Banksaldi</t>
  </si>
  <si>
    <t>Overige vlottende schulden</t>
  </si>
  <si>
    <t>Overlopende passiva</t>
  </si>
  <si>
    <t>Vooruit ontvangen bijdragen van het Rijk</t>
  </si>
  <si>
    <t>Totalen</t>
  </si>
  <si>
    <t>Totaal Activa</t>
  </si>
  <si>
    <t>Activa</t>
  </si>
  <si>
    <t>Totaal Passiva</t>
  </si>
  <si>
    <t>Passiva</t>
  </si>
  <si>
    <t xml:space="preserve">Verklaring Iv3 bij kwartaalrapportage, gemeente </t>
  </si>
  <si>
    <t>De verstrekte informatie geeft naar ons oordeel een getrouw beeld. Daarbij is meer in het bijzonder het volgende van toepassing:</t>
  </si>
  <si>
    <t>Het college van Gedeputeerde Staten,</t>
  </si>
  <si>
    <t>De commissaris,                                            De secretaris,</t>
  </si>
  <si>
    <t>Vlottende schuld: Overige vlottende schulden</t>
  </si>
  <si>
    <t>Vooruit ontvangen bijdragen van de EU</t>
  </si>
  <si>
    <t>WATER</t>
  </si>
  <si>
    <t>Eigen vermogen</t>
  </si>
  <si>
    <t>- voor de kwartaallevering is de uiterlijke inzendtermijn één maand na afloop van het kwartaal</t>
  </si>
  <si>
    <t>- voor de jaarrekening is de uiterlijke inzendtermijn vóór 15 juli na afloop van het betreffende jaar</t>
  </si>
  <si>
    <t>https://www.rijksoverheid.nl/onderwerpen/financien-gemeenten-en-provincies/inhoud/uitwisseling-financiele-gegevens-met-sisa-en-iv3/single-information-single-audit-sisa/doorgeven-of-wijzigen-contactgegevens-sisa-en-of-iv3</t>
  </si>
  <si>
    <r>
      <t xml:space="preserve">                          </t>
    </r>
    <r>
      <rPr>
        <b/>
        <sz val="10"/>
        <rFont val="Arial"/>
        <family val="2"/>
      </rPr>
      <t>p</t>
    </r>
    <r>
      <rPr>
        <sz val="10"/>
        <rFont val="Arial"/>
        <family val="2"/>
      </rPr>
      <t xml:space="preserve">  = periode (0 = begroting, 1 - 4 = kwartalen, 5 = jaarrekening)</t>
    </r>
  </si>
  <si>
    <t>Akkoordverklaring</t>
  </si>
  <si>
    <t>- Kostenplaatsen geschrapt</t>
  </si>
  <si>
    <t>- Wijzigingen balansposten: 2 vervallen, 1 nieuw</t>
  </si>
  <si>
    <t>- Acceptatietoetsen</t>
  </si>
  <si>
    <t>Vanaf begrotingsjaar 2017 moeten bij de begrotingsaanlevering de geraamde lasten en baten per taakveld worden verbijzonderd naar de economische categorieën en moeten tevens de geprognosticeerde balansmutaties worden verantwoord, eveneens verbijzonderd naar de economische categorieën. Voorheen was slechts invulling van de functies verplicht, waarbij verbijzondering naar de economische categorieën facultatief was. Hierbij is de categorie "Niet in te delen lasten/baten (0.0)" komen te vervallen.</t>
  </si>
  <si>
    <t xml:space="preserve">De vervanging van de functies door taakvelden is een van de wijzigingen van het Besluit begroting en verantwoording  provincies en gemeenten van 5 maart 2016 (zie Staatsblad 2016, 101). De wijziging moet bijdragen aan de interne sturing door de raad alsmede een betere vergelijkbaarheid tussen provincies mogelijk maken. </t>
  </si>
  <si>
    <r>
      <t>In de Regeling vaststelling taakvelden en verstrekking Informatie voor derden van 18 april 2016</t>
    </r>
    <r>
      <rPr>
        <sz val="10"/>
        <color indexed="10"/>
        <rFont val="Arial"/>
        <family val="2"/>
      </rPr>
      <t xml:space="preserve"> </t>
    </r>
    <r>
      <rPr>
        <sz val="10"/>
        <rFont val="Arial"/>
        <family val="2"/>
      </rPr>
      <t>is in bijlage 1 een overzicht opgenomen van de voorgeschreven taakvelden. Een nadere toelichting van de taakvelden vindt u in het Iv3-informatievoorschrift Provincies:</t>
    </r>
  </si>
  <si>
    <t>Een andere hulptabel vormt een beslisboom betreffende de rubricering van een betaling aan een andere partij binnen het kader van een (economische) transactie in het document:</t>
  </si>
  <si>
    <t>Beslisboom economische categorieën lasten</t>
  </si>
  <si>
    <t>Daarnaast vallen transacties soms inhoudelijk onder een andere categorie. Een beschrijving van de nieuwe categorieën vindt u in het pdf-document:</t>
  </si>
  <si>
    <t>Wijzigingen balansposten: 2 vervallen, 1 nieuw</t>
  </si>
  <si>
    <t>Acceptatietoetsen</t>
  </si>
  <si>
    <t>•</t>
  </si>
  <si>
    <t>EINDOORDEEL</t>
  </si>
  <si>
    <t>Toets</t>
  </si>
  <si>
    <t>Afwijking</t>
  </si>
  <si>
    <t>Waardering</t>
  </si>
  <si>
    <t>Saldo niet-financiële rekening = saldo financiële rekening</t>
  </si>
  <si>
    <t>Ontwikkeling balansstanden - mutaties in de matrix</t>
  </si>
  <si>
    <t>Verrekencategorieën</t>
  </si>
  <si>
    <t>Categorie 6.1 buiten financiële balans</t>
  </si>
  <si>
    <t>Totaal primo stand balans activa = totaal primo stand balans passiva</t>
  </si>
  <si>
    <t>Totaal ultimo stand balans activa = totaal ultimo stand balans passiva</t>
  </si>
  <si>
    <t>Gebruik categorieën 4.3.9 en 4.4.9 in periode 1 t/m 5</t>
  </si>
  <si>
    <t xml:space="preserve">EINDOORDEEL = </t>
  </si>
  <si>
    <t>Toets 1</t>
  </si>
  <si>
    <t>a</t>
  </si>
  <si>
    <t>Totaal lasten categorieën 1 t/m 5</t>
  </si>
  <si>
    <t>b</t>
  </si>
  <si>
    <t>EMU-saldo berekend uit de niet-financiële rekening (cat 1 t/m 5)</t>
  </si>
  <si>
    <t>c</t>
  </si>
  <si>
    <t>EMU-saldo berekend uit de financiële rekening (cat 6.1)</t>
  </si>
  <si>
    <t>Absolute afwijking</t>
  </si>
  <si>
    <t>e=d/a</t>
  </si>
  <si>
    <t>Afwijking in procenten</t>
  </si>
  <si>
    <t xml:space="preserve">Waardering = </t>
  </si>
  <si>
    <t>Toets 2</t>
  </si>
  <si>
    <t>Gebruik juiste categorieën op financiële balans</t>
  </si>
  <si>
    <t>Balanspost</t>
  </si>
  <si>
    <t>c=|a|+|b|</t>
  </si>
  <si>
    <t>Absolute afwijking (=totaal som)</t>
  </si>
  <si>
    <t>c=a/b</t>
  </si>
  <si>
    <t>Toets 3</t>
  </si>
  <si>
    <t>primo</t>
  </si>
  <si>
    <t>lasten</t>
  </si>
  <si>
    <t>baten</t>
  </si>
  <si>
    <t>activa: f=d-e</t>
  </si>
  <si>
    <t>teller</t>
  </si>
  <si>
    <t>noemer</t>
  </si>
  <si>
    <t>c=b-a</t>
  </si>
  <si>
    <t>d</t>
  </si>
  <si>
    <t>e</t>
  </si>
  <si>
    <t>passiva: f=e-d</t>
  </si>
  <si>
    <t>g=|c-f|</t>
  </si>
  <si>
    <t>h=|a|+|b|</t>
  </si>
  <si>
    <t>Totaal teller</t>
  </si>
  <si>
    <t>Totaal noemer / 2</t>
  </si>
  <si>
    <t>Toets 4</t>
  </si>
  <si>
    <t>c=|(a-b)|</t>
  </si>
  <si>
    <t>Totaal afwijking</t>
  </si>
  <si>
    <t>Toets 5</t>
  </si>
  <si>
    <t>Immateriële vaste activa (-/- A111 Kn sluiten geldlening en saldo (dis)agio)</t>
  </si>
  <si>
    <t>Eigen vermogen + Voorzieningen</t>
  </si>
  <si>
    <t>Toets 6</t>
  </si>
  <si>
    <t>c=|a-b|</t>
  </si>
  <si>
    <t>Maximale afwijking</t>
  </si>
  <si>
    <t>Toets 7</t>
  </si>
  <si>
    <t>Toets 8</t>
  </si>
  <si>
    <t>activa</t>
  </si>
  <si>
    <t>passiva</t>
  </si>
  <si>
    <t>Primo balansstanden</t>
  </si>
  <si>
    <t>Toets 9</t>
  </si>
  <si>
    <t>Ultimo balansstanden</t>
  </si>
  <si>
    <t>Categorie 4.3.9</t>
  </si>
  <si>
    <r>
      <t xml:space="preserve">Maximale afwijking (geldt alleen in periode 1 t/m 5, </t>
    </r>
    <r>
      <rPr>
        <u/>
        <sz val="10"/>
        <rFont val="Arial"/>
        <family val="2"/>
      </rPr>
      <t>niet</t>
    </r>
    <r>
      <rPr>
        <sz val="10"/>
        <rFont val="Arial"/>
        <family val="2"/>
      </rPr>
      <t xml:space="preserve"> in periode 0)</t>
    </r>
  </si>
  <si>
    <t>d=|b-c|</t>
  </si>
  <si>
    <t>&lt;------</t>
  </si>
  <si>
    <t xml:space="preserve"> </t>
  </si>
  <si>
    <t>A1</t>
  </si>
  <si>
    <t>A5</t>
  </si>
  <si>
    <t>B13</t>
  </si>
  <si>
    <t>Waarde cel op basis van waarde in tabblad "4.Informatie".</t>
  </si>
  <si>
    <t>Naam</t>
  </si>
  <si>
    <t>Nummer</t>
  </si>
  <si>
    <t xml:space="preserve">Afdeling: </t>
  </si>
  <si>
    <t xml:space="preserve">Functie: </t>
  </si>
  <si>
    <t xml:space="preserve">Telefoon: </t>
  </si>
  <si>
    <t xml:space="preserve">E-mail: </t>
  </si>
  <si>
    <t xml:space="preserve">Datum: </t>
  </si>
  <si>
    <t>Contactgegevens:</t>
  </si>
  <si>
    <t>K/J</t>
  </si>
  <si>
    <t>K/J (K alleen financieel)</t>
  </si>
  <si>
    <t>B/J</t>
  </si>
  <si>
    <t>J</t>
  </si>
  <si>
    <t>In het oude model heetten deze toetsen nog plausibiliteitstoetsen. Plausibiliteit houdt echter verband met een mate van waarschijnlijkheid en dat is bij deze toetsen niet van toepassing. In het nieuwe model wordt daarom gesproken van acceptatietoetsen. Om te voldoen aan de voorwaarden van het maatregelenbeleid geldt dat het (eind)oordeel van deze acceptatietoetsen voldoende moet zijn</t>
  </si>
  <si>
    <t>Acceptatietoetsen 1 t/m 5 bestonden ook al in de oude situatie. Het gaat hierbij om het evenwicht van het saldo van niet-financiële transacties en financiële transacties (toets 1), het gebruik van de juiste categorieën op de financiële balansmutaties (toets 2), de aansluiting tussen de balansmutaties in de matrix en de verandering van de balansstanden (toets 3), het evenwicht van de interne verrekeningen (toets 4) en het gebruik van de financiële categorie (6.1) buiten de financiële balans (toets 5).</t>
  </si>
  <si>
    <t>De eventuele fout bij toetsen 1, 2, 4 en 5 wordt uitgedrukt als percentage van het lastentotaal, waarbij een maximale foutmarge wordt toegestaan van 1 procent. Het lastentotaal is hierbij gedefinieerd als de som van het totaal van de lastencategorieën 1 t/m 5 in de matrix. De eventuele fout bij toets 3 (de aansluiting tussen de balansmutaties in de matrix en de verandering van de balansstanden) wordt uitgedrukt als percentage van het gemiddelde van het totaal van de som van primo en ultimo balansstanden. Ook hier geldt een maximale foutmarge van 1 procent.</t>
  </si>
  <si>
    <t>Acceptatietoetsen 6 t/m 9 zijn nieuw. Het gaat hierbij om het evenwicht van de lasten en baten op de taakvelden (toets 6), het evenwicht van activa en passiva op de primo balans (toets 7) en ultimo balans (toets 8) en het gebruik van de categorieën 4.3.9 "Inkomensoverdrachten - onverdeeld en 4.4.9 "Kapitaaloverdrachten - onverdeeld (toets 9). De eventuele toegestane fout bedraagt bij deze toetsen 50 duizend euro.</t>
  </si>
  <si>
    <r>
      <rPr>
        <b/>
        <sz val="10"/>
        <rFont val="Arial"/>
        <family val="2"/>
      </rPr>
      <t>Voor de begroting geldt (voorlopig) alleen toets 6.</t>
    </r>
    <r>
      <rPr>
        <sz val="10"/>
        <rFont val="Arial"/>
        <family val="2"/>
      </rPr>
      <t xml:space="preserve"> Voor de kwartaalrealisaties tellen de toetsen 1 t/m 5 en toets 9, waar bij toets 3 alleen op de aansluiting tussen de financiële balansmutaties in de matrix en de verandering van de financiële balansstanden wordt gecontroleerd. Bij de jaarrealisatie gelden alle 9 toetsen.  </t>
    </r>
  </si>
  <si>
    <t xml:space="preserve">Meer informatie vindt u op: </t>
  </si>
  <si>
    <t>https://www.cbs.nl/nl-nl/onze-diensten/open-data/iv3</t>
  </si>
  <si>
    <t>Indien deze wettelijk vastgestelde deadline voor u niet haalbaar is, kunt u een verzoek tot uitstel indienen bij de minister van BZK, conform de procedure beschreven in de BZK-circulaire Informatie voor derden van 29 juni 2009.</t>
  </si>
  <si>
    <r>
      <t xml:space="preserve">Meer informatie kunt u vinden op </t>
    </r>
    <r>
      <rPr>
        <b/>
        <sz val="10"/>
        <rFont val="Arial"/>
        <family val="2"/>
      </rPr>
      <t>:</t>
    </r>
  </si>
  <si>
    <t>De invuller van het tabblad "4.Informatie" hoeft niet gelijk te zijn aan de officiële, bij het ministerie van BZK geregistreerde, contactpersoon. Conform de leveringsprocedure beschreven in de BZK-circulaire Informatie voor derden van 29 juni 2009 verloopt de communicatie over de levering van de Iv3 en de berichtgever uitsluitend via deze contactpersoon. Wijziging van de contactpersoon dient u door te geven aan het Ministerie van BZK, via:</t>
  </si>
  <si>
    <t>3.7 of 2.2.1/2.2.2</t>
  </si>
  <si>
    <t>Kostenplaatsen vervallen</t>
  </si>
  <si>
    <t>Een uitzondering vormt het toerekenen van de rente. Het toerekenen van de rente gebeurt niet rechtstreeks aan de taakvelden, maar indirect via het taakveld 0.3 - Geldleningen en uitzettingen. In feite fungeert het taakveld Geldleningen en uitzettingen als een kostenplaats. De toerekening van de rente aan de taakvelden via de rente-omslag gebeurt met categorie 7.4 Toegerekende reële en bespaarde rente. Meer informatie vindt u in de notitie Rente van de Comissie BBV. Dit document is bereikbaar via:</t>
  </si>
  <si>
    <t xml:space="preserve">Extra en superdividend </t>
  </si>
  <si>
    <t xml:space="preserve">Naam: </t>
  </si>
  <si>
    <t>Waarde cel op basis van waarde in tabblad "4.Informatie". Bij begroting leeg!</t>
  </si>
  <si>
    <t>Geldig (K=kwartaal; J=jaarrapportage; B= begroting</t>
  </si>
  <si>
    <t>De oude categorie 6.0 Administratieve boekingen plus de categorie 8.2 Overige verrekeningen waarop de lasten en baten van de verrekeningen van de functies van de begroting of rekening van baten en lasten met de reserves en voorzieningen op de balans werden geboekt is gesplitst in categorie 7.1 Mutaties reserves, 7.2 Mutaties voorzieningen, 7.3 Afschrijvingen, 7.4 Toegerekende reële en bespaarde rente en 7.5 Overige verrekeningen.</t>
  </si>
  <si>
    <t>Volgens de Europese richtlijnen mag extra dividend en superdividend niet meetellen in de bepaling van het EMU-saldo. Ontvangsten moeten daarom worden beschouwd als een financiële transactie en moeten daarom (op taakveld 0.4 Deelnemingen) op categorie 6.1 worden verantwoord en niet op categorie 5.2 Dividenden en winsten</t>
  </si>
  <si>
    <t xml:space="preserve">Bij de categorieën is sprake van een nieuwe opzet. Bestaande categorieën zijn soms samengevoegd, soms verder uitgesplitst. De categorieën zijn hernummerd en vele zijn hernoemd. Een was-wordt-lijst treft u aan in de handreikingen Iv3 op de site van de Rijksoverheid en op de site www.cbs.nl/kredo. </t>
  </si>
  <si>
    <t>Uitkomsten:</t>
  </si>
  <si>
    <t>Deze post hoeft niet te worden ingevuld bij de begrotingen en de kwartaalrapportage.</t>
  </si>
  <si>
    <t>Deze post hoeft niet te worden ingevuld bij de begrotingen</t>
  </si>
  <si>
    <r>
      <rPr>
        <b/>
        <sz val="9"/>
        <rFont val="Arial"/>
        <family val="2"/>
      </rPr>
      <t>Let op</t>
    </r>
    <r>
      <rPr>
        <sz val="9"/>
        <rFont val="Arial"/>
        <family val="2"/>
      </rPr>
      <t xml:space="preserve">: de contactgegevens zijn van degene waarmee rechtstreeks contact kan worden opgenomen bij inhoudelijke vragen en </t>
    </r>
    <r>
      <rPr>
        <b/>
        <sz val="9"/>
        <rFont val="Arial"/>
        <family val="2"/>
      </rPr>
      <t xml:space="preserve">hoeven niet gelijk </t>
    </r>
    <r>
      <rPr>
        <sz val="9"/>
        <rFont val="Arial"/>
        <family val="2"/>
      </rPr>
      <t>te zijn aan die van de officiële, bij het ministerie van BZK geregistreerde contactpersoon</t>
    </r>
  </si>
  <si>
    <t>Wijzigingen Iv3 2018</t>
  </si>
  <si>
    <t xml:space="preserve">Het model Iv3 2018 is inhoudelijk niet veranderd ten opzichte van het model 2017. Er zijn geen taakvelden, categorieën of balansposten toegevoegd, vervallen of gewijzigd. </t>
  </si>
  <si>
    <t>Op basis van voortschrijdend inzicht zijn er alleen enkele aanpassingen gedaan in de grijs-witverdeling van de cellen in de matrices. Let op: een grijze cel betekent niet dat hier niets mag worden geboekt. Een grijze cel is een combinatie van taakveld/balanspost met een categorie waarop het CBS geen of vrijwel geen boekingen verwacht. Indien u op een grijze cel een last of baat verantwoordt, verzoeken wij u deze boeking toe te lichten in het tabblad "4.Informatie". Zo kunnen eventuele oneffenheden in de grijs-wit verdeling van de matrices worden verbeterd.</t>
  </si>
  <si>
    <t>De eventuele fout bij toetsen 1, 2, 4 en 5 wordt uitgedrukt als percentage van het lastentotaal, waarbij een maximale foutmarge wordt toegestaan van 1 procent. Het lastentotaal is hierbij gedefinieerd als de som van het totaal van de lastencategorieën 1 t/m 5 in de matrix. De eventuele fout bij toets 3 (de aansluiting tussen de balansmutaties in de matrix en de verandering van de balansstanden) wordt uitgedrukt als percentage van het gemiddelde van het totaal van de som van primo en ultimo balansstanden. Ook hier geldt een maximale foutmarge van 1 procent. Bij toetsen 6 t/m 9 bedraagt de eventuele toegestane fout 50 duizend euro.</t>
  </si>
  <si>
    <t>De verdelingsmatrices zijn verdeeld in grijze en witte cellen. Het CBS verwacht op een grijze cel geen of vrijwel geen boekingen. Let op: een grijze cel betekent niet dat hier niets mag worden geboekt. Indien u op een grijze cel een last of baat verantwoordt, verzoeken wij u deze boeking toe te lichten in het tabblad "4.Informatie". Zo kunnen eventuele onjuistheden in de grijs-wit verdeling van de matrices worden verbeterd.</t>
  </si>
  <si>
    <t xml:space="preserve">Het is de bedoeling dat u de in dit bestand bijgevoegde verdelingsmatrices voor baten, lasten en balansstanden (automatisch) vult met deze gegevens.  </t>
  </si>
  <si>
    <t xml:space="preserve">Totaal batencategorieën </t>
  </si>
  <si>
    <t>P140</t>
  </si>
  <si>
    <t>,</t>
  </si>
  <si>
    <t>Wijzigingen Iv3 2019</t>
  </si>
  <si>
    <t xml:space="preserve">Het model Iv3 2019 is veranderd ten opzichte van het model 2018: nieuw is de balanspost "Overige leningen met een rentetypische looptijd van één jaar of langer" (P140). </t>
  </si>
  <si>
    <r>
      <t>Bij koninklijk besluit 469 van 22 november 2017 is besloten dat gemeenten en provincies met ingang van het verslagjaar 2017 een nieuwe balanspost in hun jaarrekening moeten opnemen, te weten “Overige leningen met een rentetypische looptijd van één jaar en langer”. Omdat op voornoemde datum de Iv3-modellen voor de jaren 2017 en 2018 al waren ingeregeld, wordt de nieuwe balanspost eerst voor het verslagjaar 2019 in het Iv3-opvraagmodel meegenomen.</t>
    </r>
    <r>
      <rPr>
        <b/>
        <sz val="10"/>
        <rFont val="Arial"/>
        <family val="2"/>
      </rPr>
      <t xml:space="preserve"> </t>
    </r>
  </si>
  <si>
    <r>
      <rPr>
        <b/>
        <sz val="10"/>
        <rFont val="Arial"/>
        <family val="2"/>
      </rPr>
      <t>Let op: de term "leningen" in de titel van de nieuwe balanspost P140 dekt de lading niet. De balanspost is bedoeld om de vooruit ontvangen bedragen met een rentetypische looptijd van één jaar en langer te registreren. Het gaat bijvoorbeeld om de afkoopsom bij erfpacht en vooruit ontvangen betalingen in het kader van de afkoop van rechten als vruchtgebruik en opstal</t>
    </r>
    <r>
      <rPr>
        <sz val="10"/>
        <rFont val="Arial"/>
        <family val="2"/>
      </rPr>
      <t>. Leningen dienen onder de balansposten P131 tot en met P136 te worden geregistreerd.</t>
    </r>
  </si>
  <si>
    <t>Op basis van voortschrijdend inzicht zijn er tot slot enkele aanpassingen gedaan in de grijs-witverdeling van de cellen in de matrices. Let op: een grijze cel betekent niet dat hier niets op mag worden geboekt. Een grijze cel is een combinatie van taakveld/balanspost met een categorie waarop het CBS geen of vrijwel geen boekingen verwacht. Indien u op een grijze cel een last of baat verantwoordt, verzoeken wij u deze boeking toe te lichten in het tabblad "4.Informatie". Zo kunnen eventuele oneffenheden in de grijs-wit verdeling van de matrices worden verbeterd.</t>
  </si>
  <si>
    <t>Totaal lasten taakvelden = totaal baten taakvelden | Totaal lasten taakvelden + totaal baten taakvelden &gt; 0</t>
  </si>
  <si>
    <t xml:space="preserve">De acceptatietoetsen behelzen het evenwicht van het saldo van niet-financiële transacties en financiële transacties (toets 1), het gebruik van de juiste categorieën op de financiële balansmutaties (toets 2), de aansluiting tussen de balansmutaties in de matrix en de verandering van de balansstanden (toets 3), het evenwicht van de interne verrekeningen (toets 4) en het gebruik van de financiële categorie (6.1) buiten de financiële balans (toets 5), het evenwicht van de lasten en baten op de taakvelden en of het totaal van de lasten en baten van de taakvelden groter is dan 0 of te wel niet leeg (toets 6), het evenwicht van activa en passiva op de primo balans (toets 7) en ultimo balans (toets 8) en het gebruik van de categorieën 4.3.9 "Inkomensoverdrachten - onverdeeld en 4.4.9 "Kapitaaloverdrachten - onverdeeld (toets 9). </t>
  </si>
  <si>
    <t>Taakveld(code)</t>
  </si>
  <si>
    <t>Toelichting</t>
  </si>
  <si>
    <t>x € 1000,-</t>
  </si>
  <si>
    <t>Interessante links voor vullen Iv3</t>
  </si>
  <si>
    <t xml:space="preserve">Als hulp bij het invullen van de matrices en balansstanden kan de volgende informatie van nut zijn: </t>
  </si>
  <si>
    <t>Nadere toelichting van de taakvelden, categorieën en balansposten:</t>
  </si>
  <si>
    <t>Trefwoordenlijsten inzake de heffingen, de categorieën en de balansposten:</t>
  </si>
  <si>
    <t>Trefwoordenlijsten</t>
  </si>
  <si>
    <t>Beslisboom betreffende de rubricering van een betaling aan een andere partij binnen het kader van een (economische) transactie:</t>
  </si>
  <si>
    <t>Beslisboom economische categorieën</t>
  </si>
  <si>
    <t>Notities van en/of gestelde vragen aan Commissie BBV naar onderwerp:</t>
  </si>
  <si>
    <t>Notities en vragen Commissie BBV</t>
  </si>
  <si>
    <r>
      <t>Toelichting.</t>
    </r>
    <r>
      <rPr>
        <sz val="10"/>
        <rFont val="Arial"/>
        <family val="2"/>
      </rPr>
      <t xml:space="preserve"> U kunt in dit veld een toelichting geven om welke verkoop van activa het gaat.    </t>
    </r>
  </si>
  <si>
    <t>Vooruitontvangen bedragen met een rentetypische looptijd van één jaar of langer</t>
  </si>
  <si>
    <t>Wijzigingen Iv3 2020</t>
  </si>
  <si>
    <r>
      <t xml:space="preserve">Op basis van voortschrijdend inzicht zijn er tot slot </t>
    </r>
    <r>
      <rPr>
        <b/>
        <sz val="10"/>
        <rFont val="Arial"/>
        <family val="2"/>
      </rPr>
      <t>enkele aanpassingen gedaan in de grijs-witverdeling van de cellen</t>
    </r>
    <r>
      <rPr>
        <sz val="10"/>
        <rFont val="Arial"/>
        <family val="2"/>
      </rPr>
      <t xml:space="preserve"> in de matrices. Let op: een grijze cel betekent niet dat hier niets op mag worden geboekt. Een grijze cel is een combinatie van taakveld/balanspost met een categorie waarop het CBS geen of vrijwel geen boekingen verwacht. Indien u op een grijze cel een last of baat verantwoordt, verzoeken wij u deze boeking toe te lichten in het tabblad "4.Informatie". Zo kunnen eventuele oneffenheden in de grijs-wit verdeling van de matrices worden verbeterd.</t>
    </r>
  </si>
  <si>
    <t>Voor een toelichting op het invulschema: zie hierboven onder het kopje "Informatie provincie"</t>
  </si>
  <si>
    <r>
      <t xml:space="preserve">Per het Iv3-model 2017 zijn toetsen opgenomen die onderdeel uitmaken van het maatregelenbeleid. </t>
    </r>
    <r>
      <rPr>
        <b/>
        <sz val="10"/>
        <rFont val="Arial"/>
        <family val="2"/>
      </rPr>
      <t>Nieuw is dat deze nu, voor zover van toepassing, ook gelden voor de begroting. Voorheen werd bij de begroting alleen getoetst op de tijdigheid van de inzending van de gegevens.</t>
    </r>
    <r>
      <rPr>
        <sz val="10"/>
        <rFont val="Arial"/>
        <family val="2"/>
      </rPr>
      <t xml:space="preserve">
</t>
    </r>
  </si>
  <si>
    <r>
      <t>In artikel 71 van het</t>
    </r>
    <r>
      <rPr>
        <i/>
        <sz val="10"/>
        <rFont val="Arial"/>
        <family val="2"/>
      </rPr>
      <t xml:space="preserve"> Besluit begroting en verantwoording provincies en gemeenten </t>
    </r>
    <r>
      <rPr>
        <sz val="10"/>
        <rFont val="Arial"/>
        <family val="2"/>
      </rPr>
      <t>(BBV) en de</t>
    </r>
    <r>
      <rPr>
        <i/>
        <sz val="10"/>
        <rFont val="Arial"/>
        <family val="2"/>
      </rPr>
      <t xml:space="preserve"> Regeling vaststelling taakvelden en verstrekking informatie voor derden van</t>
    </r>
    <r>
      <rPr>
        <sz val="10"/>
        <rFont val="Arial"/>
        <family val="2"/>
      </rPr>
      <t>18 april 2016 staat de gegevenslevering aan het CBS beschreven. Volgens deze voorschriften moet u financiële gegevens aan het CBS sturen in de vorm van een verdelingsmatrix en (op kwartaal- en jaarbasis) een overzicht van de balansstanden. Naast de financiële gegevens dient u een schriftelijke verklaring van het college in te sturen met betrekking tot de vereiste kwaliteit van deze gegevens.</t>
    </r>
  </si>
  <si>
    <t>Het CBS bewerkt de aangeleverde gegevens voor haar eigen statistische doeleinden. Daarnaast publiceert het CBS via open data de gegevens in onbewerkte vorm, zoals deze aan het CBS zijn verstrekt. Meer informatie hierover is opgenomen in het tabblad "3.Toelichting" onder het kopje "Open data".</t>
  </si>
  <si>
    <t>- voor de begroting is de uiterlijke inzendtermijn vóór 15 november van het jaar voorafgaand aan het</t>
  </si>
  <si>
    <t xml:space="preserve">  begrotingsjaar </t>
  </si>
  <si>
    <t>Voor de financiële informatie en de schriftelijke verklaring die u op begrotings-, kwartaal- en jaarrekeningbasis aan het CBS moet sturen, gelden de volgende tijdstippen:</t>
  </si>
  <si>
    <t>Voor meer informatie over de informatiestroom aan het CBS verwijs ik u naar het Besluit begroting en verantwoording provincies en gemeenten (BBV), de BZK-circulaire Informatie voor derden van 29 juni 2009, de Regeling vaststelling taakvelden en verstrekking informatie voor derden van 18 april 2016, inclusief de wijzigingen hierop van 11 maart 2019 en de website van bureau Kredo:</t>
  </si>
  <si>
    <r>
      <t>Om te kunnen uploaden ontvangt u van het CBS na de opvraagbrief voor de begroting een e-mail met inloggegevens</t>
    </r>
    <r>
      <rPr>
        <sz val="10"/>
        <rFont val="Arial"/>
        <family val="2"/>
      </rPr>
      <t>. Na het uploaden van de gegevens ziet u een ontvangstbevestiging op het scherm. De datum die hierbij wordt vermeld, is van belang voor de tijdigheidstoets.</t>
    </r>
  </si>
  <si>
    <r>
      <t xml:space="preserve">Boekwinst/verlies bij verkoop financiële vaste activa (bv. effecten) en (im)materiële vaste activa </t>
    </r>
    <r>
      <rPr>
        <b/>
        <sz val="10"/>
        <color indexed="9"/>
        <rFont val="Calibri"/>
        <family val="2"/>
      </rPr>
      <t>¹</t>
    </r>
  </si>
  <si>
    <t>¹ Voor meer informatie: zie blad "3.Toelichting" onder het kopje "Informatie provincie"</t>
  </si>
  <si>
    <t>Volgens het Besluit Begroting en Verantwoording Provincies en Gemeenten (BBV), in het bijzonder artikel 71, en de Regeling vaststelling taakvelden en verstrekking informatie voor derden, dienen decentrale overheden het CBS financiële informatie te verschaffen op begrotings-, kwartaal- en jaarbasis.</t>
  </si>
  <si>
    <t>De informatie wordt pas als ontvangen beschouwd indien de verklaring van het college ook in het bezit van het CBS is.</t>
  </si>
  <si>
    <t>Dit gevulde bestand dient binnen de gestelde termijn naar het CBS te worden opgestuurd (zie voor versturing tabblad "2.Adressering"):</t>
  </si>
  <si>
    <t>Na ontvangst van de bestanden (inclusief schriftelijke verklaring) toetst het CBS de informatie op plausibiliteit. Vervolgens zullen de resultaten van deze plausibiliteitcontrole teruggekoppeld worden naar het college.</t>
  </si>
  <si>
    <r>
      <rPr>
        <b/>
        <sz val="10"/>
        <rFont val="Arial"/>
        <family val="2"/>
      </rPr>
      <t>Vanaf het boekjaar 2017 werkt het CBS met één opvraagbestand Iv3 voor zowel de rapportage begrotingen als kwartaal- en jaarrekeningen.</t>
    </r>
    <r>
      <rPr>
        <sz val="10"/>
        <rFont val="Arial"/>
        <family val="2"/>
      </rPr>
      <t xml:space="preserve"> In dit model zijn alle regels zichtbaar, ook indien, zoals bij de begrotingen en kwartaalrekeningen, niet alle tabbladen/posten hoeven te worden ingevuld. Omdat er niet langer sprake is van aparte opvraagbestanden voor begroting, kwartaalgegevens en jaarrekening, is een correcte naamgeving van de bestanden die u naar het CBS stuurt nog belangrijker dan voorheen. Zie het tabblad "2.Adressering".  </t>
    </r>
  </si>
  <si>
    <t>vraagbaakiv3provincies.nl/</t>
  </si>
  <si>
    <t>Het CBS stelt de onbewerkte Iv3-gegevens beschikbaar via open data. Het CBS hanteert hierbij het volgende publicatiebeleid. Het moment van beschikbaar stellen van Iv3-gegevens voor een verslagperiode is afhankelijk van de uiterste datum die geldt voor inzending aan het CBS van de Iv3-rapportage voor die verslagperiode. Voor de begroting is deze datum 14 november in het jaar voorafgaand aan het verslagjaar (j-1). Voor de kwartaalrekeningen van het eerste, tweede en derde kwartaal van jaar j is deze één maand na afloop van het kwartaal. Voor aanlevering van het vierde kwartaal van jaar j geldt een uiterste inzenddatum van 14 februari in het jaar volgend op het verslagjaar (j+1). Voor de jaarrekening is deze datum 14 juli in het jaar volgend op het verslagjaar (j+1).</t>
  </si>
  <si>
    <t>In het tabblad "4.Informatie" wordt u gevraagd om contactinformatie over uw provincie, de periode waarop de ingestuurde vragenlijst betrekking heeft en gegevens over de invuller of inhoudelijk deskundige te vermelden. In geval van inhoudelijke vragen en/of onduidelijkheden zal het CBS direct met de betreffende persoon contact opnemen.</t>
  </si>
  <si>
    <t>Omdat het CBS vanaf verslagjaar 2017 werkt met één opvraagbestand Iv3 voor zowel de begrotings- als de kwartaal- en jaarrekeningrapportage, is het voorbeeldmodel van de schriftelijke verklaring van het college hierop aangepast. Op basis van de gekozen periode in het tabblad "4.Informatie" (0 voor begroting, 1 t/m 4 voor de kwartalen en 5 voor de jaarrapportage) worden de cellen A1, A5 en B13 in het tabblad "8.Akkoordverklaring" automatisch gevuld. Het is daarom belangrijk dat u correcte informatie over het te versturen bericht invult in het tabblad "4. informatie".</t>
  </si>
  <si>
    <t xml:space="preserve">De specificaties van de taakvelden, categorieën en balansposten zijn opgenomen in de Regeling vaststelling taakvelden en verstrekking informatie voor derden, het Iv3-Informatievoorschrift provincies verslagjaar 2019 en (voor de balansposten) het BBV, in het bijzonder de artikelen 30 t/m 58. </t>
  </si>
  <si>
    <t>Let op: bij de kwartaallevering dienen de gegevens cumulatief ingevuld te worden. De opgave die het CBS bijvoorbeeld over het tweede kwartaal ontvangt, betreft dus de gegevens van 1 januari tot en met 30 juni.</t>
  </si>
  <si>
    <t>Voor het invullen van de balansstanden is het tabblad "7.Balansstanden" bestemd. Uitleg over de afzonderlijke balansposten is opgenomen in de artikelen 30 t/m 58 van het BBV en in Iv3-Informatievoorschrift 2019 provincies.</t>
  </si>
  <si>
    <t>Aan het Centraal Bureau voor de Statistiek</t>
  </si>
  <si>
    <r>
      <t xml:space="preserve">Na ontvangst van uw inzending controleert het CBS direct of de gegevens voldoen aan de acceptatietoetsen. Hiervan ontvangt u ook meteen het resultaat. Voor de begroting geldt (voorlopig) alleen toets 6. Voor de kwartaalrealisaties tellen de toetsen 1 t/m 5 en toets 9, waar bij toets 3 alleen op de aansluiting tussen de financiële balansmutaties in de matrix en de verandering van de financiële balansstanden wordt gecontroleerd. Bij de jaarrealisatie gelden alle 9 toetsen. </t>
    </r>
    <r>
      <rPr>
        <b/>
        <sz val="10"/>
        <color indexed="8"/>
        <rFont val="Arial"/>
        <family val="2"/>
      </rPr>
      <t xml:space="preserve"> Indien één van de toetsen die geldt voor de betreffende levering onvoldoende scoort, wordt de inzending afgekeurd. De geldigheid van de toetsen in dit overzicht is gekoppeld aan de waarde die u invult bij het veld Periode op tabblad "4.Informatie".</t>
    </r>
  </si>
  <si>
    <t xml:space="preserve">Ook kunt u opmerkingen of een toelichting in het tabblad "4.Informatie" vermelden. Vanaf het opvraagmodel 2020 is in het tabblad een invulschema opgenomen waarin u eventuele boekwinsten/-verliezen bij de verkoop van financiële vaste activa (bv.effecten) en/of (im)materiële vaste activa kunt noteren.   </t>
  </si>
  <si>
    <r>
      <t>Taakveld(code).</t>
    </r>
    <r>
      <rPr>
        <sz val="10"/>
        <rFont val="Arial"/>
        <family val="2"/>
      </rPr>
      <t>De naam en/of code van het taakveld waarop de boekwinst/-verlies is verantwoord. Bij de verkoop van aandelen of obligaties moet dit taakveld Deelnemingen (code 0.4) respectievelijk taakveld Geldleningen en uitzettingen (code 0.3) zijn.</t>
    </r>
  </si>
  <si>
    <r>
      <rPr>
        <b/>
        <sz val="10"/>
        <rFont val="Arial"/>
        <family val="2"/>
      </rPr>
      <t xml:space="preserve">In het tabblad "4.Informatie" is een invulschema </t>
    </r>
    <r>
      <rPr>
        <sz val="10"/>
        <rFont val="Arial"/>
        <family val="2"/>
      </rPr>
      <t xml:space="preserve">opgenomen waarin u eventuele </t>
    </r>
    <r>
      <rPr>
        <b/>
        <sz val="10"/>
        <rFont val="Arial"/>
        <family val="2"/>
      </rPr>
      <t>boekwinsten/-verliezen</t>
    </r>
    <r>
      <rPr>
        <sz val="10"/>
        <rFont val="Arial"/>
        <family val="2"/>
      </rPr>
      <t xml:space="preserve"> bij de verkoop van financiële vaste activa (bv. effecten) en/of (im)materiële vaste activa kunt noteren.   </t>
    </r>
  </si>
  <si>
    <t>Boekwinst/-verlies</t>
  </si>
  <si>
    <t>Wij verzoeken u daarom geraamde of gerealiseerde boekwinsten/-verliezen op vaste activa te noteren in het schema in het tabblad "4.Informatie". Onderstaand vindt u een toelichting op de in te vullen velden Taakveld(code), Boekwinst/-verlies en Toelichting:</t>
  </si>
  <si>
    <r>
      <t>Boekwinst/-verlies.</t>
    </r>
    <r>
      <rPr>
        <sz val="10"/>
        <rFont val="Arial"/>
        <family val="2"/>
      </rPr>
      <t xml:space="preserve"> De boekwinst afgerond in duizendtallen. Bij boekverlies wordt een negatieve waarde verwacht.</t>
    </r>
  </si>
  <si>
    <t>De verkoop van (im)materiële vaste activa en effecten dient volgens de commissie BBV voor het volledige bedrag in de exploitatie te worden verantwoord, dus zonder verrekening met de af te boeken boekwaarde van het actief. Bij de verkoop van deze activa kan eventueel boekwinst of boekverlies optreden. Boekwinsten en -verliezen op vaste activa mogen echter geen invloed hebben op het EMU-saldo. Daarom moet voor het EMU-saldo voor deze boekwinsten en -verliezen worden gecorrigeerd. Omdat de verkoopopbrengst als één bedrag op één categorie in de matrix wordt verantwoord, is zonder extra informatie eventuele boekwinst/-verlies niet uit de Iv3-data af te leiden.</t>
  </si>
  <si>
    <t>L ≠ 6.1, 7.2 of 7.5</t>
  </si>
  <si>
    <t>B ≠ 6.1, 7.2 of 7.5</t>
  </si>
  <si>
    <t>Gebruik juiste categorieën (6.1, 7.2 en 7.5) op financiële balans</t>
  </si>
  <si>
    <t xml:space="preserve">Conform het Besluit begroting en verantwoording provincies en gemeenten, in het bijzonder artikel 71 en de Regeling vaststelling taakvelden en verstrekking informatie voor derden van 18 april 2016, inclusief de wijzigingen hierop van 11 maart 2019 sturen wij u de vereiste informatie elektronisch toe. </t>
  </si>
  <si>
    <r>
      <t>De verdelingsmatrix is opgesteld overeenkomstig de indeling in de Regeling vaststelling taakvelden en verstrekking informatie van derden, inclusief de wijzigingen hierop van</t>
    </r>
    <r>
      <rPr>
        <sz val="10"/>
        <color rgb="FFFF0000"/>
        <rFont val="Arial"/>
        <family val="2"/>
      </rPr>
      <t xml:space="preserve"> </t>
    </r>
    <r>
      <rPr>
        <sz val="10"/>
        <rFont val="Arial"/>
        <family val="2"/>
      </rPr>
      <t>11 maart 2019. Daarbij geldt dat:</t>
    </r>
  </si>
  <si>
    <r>
      <rPr>
        <b/>
        <sz val="10"/>
        <rFont val="Arial"/>
        <family val="2"/>
      </rPr>
      <t>Het model Iv3 2020 is inhoudelijk niet veranderd ten opzichte van het model 2019. Alleen is de foutieve aanduiding van balanspost P140 in het BBV gecorrigeerd</t>
    </r>
    <r>
      <rPr>
        <sz val="10"/>
        <rFont val="Arial"/>
        <family val="2"/>
      </rPr>
      <t xml:space="preserve">. De titel "Overige leningen met een rentetypische looptijd van één jaar en langer” is gewijzigd in "Vooruitontvangen bedragen met een rentetypische looptijd van één jaar en langer". De oude benaming dekte de lading van de balanspost niet. De balanspost is bedoeld om de vooruitontvangen bedragen met een rentetypische looptijd van één jaar en langer te registreren. Het gaat bijvoorbeeld om de afkoopsom bij erfpacht en vooruitontvangen betalingen in het kader van de afkoop van rechten als vruchtgebruik en opstal. Leningen dienen onder de balansposten P131 tot en met P136 te worden geregistreerd.
</t>
    </r>
  </si>
  <si>
    <t>Wijzigingen Iv3 2021</t>
  </si>
  <si>
    <t xml:space="preserve">Het model Iv3 2021 is inhoudelijk niet veranderd ten opzichte van de update van het model 2020 van 15 mei 2020. Er zijn geen taakvelden, categorieën of balansposten toegevoegd, vervallen of gewijzigd. </t>
  </si>
  <si>
    <t>Let op: een grijze cel betekent niet dat hier niets op mag worden geboekt. Een grijze cel is een combinatie van taakveld/balanspost met een categorie waarop het CBS geen of vrijwel geen boekingen verwacht. Indien u op een grijze cel een last of baat verantwoordt, verzoeken wij u deze boeking toe te lichten in het tabblad "4.Informatie". Zo kunnen eventuele oneffenheden in de grijs-wit verdeling van de matrices worden verbeterd.</t>
  </si>
  <si>
    <t>Boekingen van voorzieningen</t>
  </si>
  <si>
    <t>Voorbeelden van de wijze waarop u mutaties in voorzieningen kunt boeken.:</t>
  </si>
  <si>
    <t>https://www.findo.nl/</t>
  </si>
  <si>
    <t>Via website Data Financiën Decentrale Overheden kunt u de financiële informatie eenvoudig tussen meerdere provincies vergelijken. Meer informatie vindt u op:</t>
  </si>
  <si>
    <r>
      <t xml:space="preserve">Update 2020: in het huidige model is nog een wijziging doorgevoerd. De grijs-witverdeling van de cellen in de matrices voor het gebruik van voorzieningen op financiële activa en voorraden (bouwgrond) is aangepast.
</t>
    </r>
    <r>
      <rPr>
        <sz val="10"/>
        <color theme="1"/>
        <rFont val="Arial"/>
        <family val="2"/>
      </rPr>
      <t>De cellen op lasten- en batencategorie "7.2 - Voorzieningen" zijn nu wit gekleurd op de balansposten op de financiële activa en voorraden (bouwgrond). Tevens is bij toets 2 op tabblad "9.Eindoordeel" hier rekening meegehouden. De reden voor deze aanpassing is dat het CBS de mutaties op voorzieningen waarvan in het Besluit Begroting en Verantwoording provincies en gemeenten is voorgeschreven dat deze rechtstreeks op de waardering van het actief in mindering gebracht dienen te worden, graag inzichtelijk wil hebben. Deze mutaties maken namelijk geen onderdeel uit van het EMU-saldo. Op de website www.cbs.nl/kredo staat een document met een meer gedetailleerde uitleg over de verschillende boekingen.
Op tabblad 8.Akkoordverklaring is het jaartal 2019 gewijzigd in 2020. Dit was abusievelijk niet gewijzigd in de eerste versie.</t>
    </r>
  </si>
  <si>
    <t>De verkoop van onder andere financiële activa dient volgens de commissie BBV voor het volledige bedrag in de exploitatie te worden verantwoord. Voor de Iv3 betekent dit dat de verkoopopbrengst als één bedrag (waarin de boekwinst/verlies is opgesloten) op twee mogelijke cellen (tv 0.3 - Geldleningen .. en 0.4 - Deelnemingen) in de exploitatie op categorie 6.1 (baten) wordt geboekt. Deze boekingswijze is ook van invloed op toets 5 van de acceptatietoetsen. Dit was echter nog niet doorgevoerd in het model van 2020. In het model van 2021 is dit recht gezet.</t>
  </si>
  <si>
    <t>Taakvelden (-/- baten tv 0.3 - Geldleningen .. -/-  0.4 - Deelnemingen)</t>
  </si>
  <si>
    <r>
      <t xml:space="preserve">Vanaf 2021 kan het CBS alleen nog </t>
    </r>
    <r>
      <rPr>
        <b/>
        <sz val="10"/>
        <rFont val="Arial"/>
        <family val="2"/>
      </rPr>
      <t xml:space="preserve">xlsx </t>
    </r>
    <r>
      <rPr>
        <sz val="10"/>
        <rFont val="Arial"/>
        <family val="2"/>
      </rPr>
      <t xml:space="preserve">verwerken. Het bestandsformaat </t>
    </r>
    <r>
      <rPr>
        <b/>
        <sz val="10"/>
        <rFont val="Arial"/>
        <family val="2"/>
      </rPr>
      <t>xls</t>
    </r>
    <r>
      <rPr>
        <sz val="10"/>
        <rFont val="Arial"/>
        <family val="2"/>
      </rPr>
      <t xml:space="preserve"> kan niet meer automatisch worden verwerkt. Daarom zijn de voorbeelden met betrekking tot naamgeving van bestanden op het tabblad 'Adressering' en 'Informatie' aangaande het bestandsformaat gewijzigd.</t>
    </r>
  </si>
  <si>
    <t>Dhr. dr. C.H. Driesen</t>
  </si>
  <si>
    <t>Wijzigingen Iv3 2022</t>
  </si>
  <si>
    <r>
      <t>Op basis van voortschrijdend inzicht zijn er wel enkele aanpassingen gedaan in de grijs-witverdeling van de cellen in de matrices.</t>
    </r>
    <r>
      <rPr>
        <b/>
        <sz val="10"/>
        <rFont val="Arial"/>
        <family val="2"/>
      </rPr>
      <t xml:space="preserve"> Let op: een grijze cel betekent niet dat hier niets op mag worden geboekt.</t>
    </r>
    <r>
      <rPr>
        <sz val="10"/>
        <rFont val="Arial"/>
        <family val="2"/>
      </rPr>
      <t xml:space="preserve"> Een grijze cel is een combinatie van taakveld/balanspost met een categorie waarop het CBS geen of vrijwel geen boekingen verwacht. Indien u op een grijze cel een last of baat verantwoordt, verzoeken wij u deze boeking toe te lichten in het tabblad "4.Informatie". Zo kunnen eventuele oneffenheden in de grijs-wit verdeling van de matrices worden verbeterd.</t>
    </r>
  </si>
  <si>
    <t>Iv3-informatievoorschrift-2022 Provincies</t>
  </si>
  <si>
    <t>Ruimte en leefomgeving</t>
  </si>
  <si>
    <t>Vanwege de invoering van de Omgevingswet is het taakveld 8.1 Ruimtelijke ordening hernoemd tot 8.1 Ruimte en leefomgeving. Naast de overige taken die hier moeten worden geboekt, dienen hier zowel de baten en lasten van het voorbereiden, vaststellen en wijzigen van de omgevingsvisie en –plannen als (voor gemeenten die gebruik maken van het overgangsrecht) het voorbereiden, vaststellen en wijzigingen van structuurvisies en bestemmingsplannen.</t>
  </si>
  <si>
    <t>Meer informatie kunt u vinden in:</t>
  </si>
  <si>
    <t>De indeling van de baten en lasten in taakvelden is overeenkomstig de toelichting van de taakvelden in het "Iv3-informatievoorschrift Provincies" op de site van de Rijksoverheid, behorend bij de Regeling vaststelling taakvelden en verstrekking informatie voor derden.</t>
  </si>
  <si>
    <t>De categoriale indeling van de baten en lasten is overeenkomstig de toelichting van de categorieën in het “Iv3-informatievoorschrift" op de site van de Rijksoverheid, behorend bij de Regeling vaststelling taakvelden en verstrekking informatie voor derden.</t>
  </si>
  <si>
    <t>De balansmutaties zijn toegedeeld naar de categorieën overeenkomstig de toelichting in het "Iv3-informatievoorschrift" op de site van de Rijksoverheid, behorend bij de Regeling vaststelling taakvelden en verstrekking informatie voor derden, inclusief de wijzigingen hierop van 11 maart 2019.</t>
  </si>
  <si>
    <t>Het balansstandenoverzicht waarover in de kwartaalrapportage volgens artikel 2, lid 6 van de Regeling vaststelling taakvelden en verstrekking informatie voor derden, inclusief de wijzigingen hierop van 11 maart 2019 wordt gerapporteerd, is samengesteld volgens de voorschriften van het Besluit begroting en verantwoording gemeenten en provincies (artikelen 30 t/m 58) en de toelichting in het “Iv3-informatievoorschrift Provincies" op de site van de Rijksoverheid.</t>
  </si>
  <si>
    <t>Het balansstandenoverzicht waarover in de kwartaalrapportage volgens artikel 2, lid 6 van de Regeling vaststelling taakvelden en verstrekking informatie voor derden, inclusief de wijzigingen hierop van 11 maart 2019 wordt gerapporteerd, is samengesteld volgens de voorschriften van het Besluit begroting en verantwoording gemeenten en provincies (artikelen 30 t/m 58) en de toelichting in het “Iv3-informatievoorschrift Provincies"op de site van de Rijksoverheid.</t>
  </si>
  <si>
    <t>Het balansstandenoverzicht waarover in de kwartaalrapportage volgens artikel 2, lid 6 van de Regeling vaststelling taakvelden en verstrekking informatie voor derden, inclusief de wijzigingen hierop van 11 maart 2019 wordt gerapporteerd, is samengesteld volgens de voorschriften van het Besluit begroting en verantwoording gemeenten en provincies (artikelen 30 t/m 58) en de toelichting in de het “Iv3-informatievoorschrift Provincies" op de site van de Rijksoverheid.</t>
  </si>
  <si>
    <t>Het balansstandenoverzicht waarover in de jaarrapportage volgens artikel 2, lid 5 van de Regeling vaststelling taakvelden en verstrekking informatie voor derden, inclusief de wijzigingen hierop van 11 maart 2019 wordt gerapporteerd, is samengesteld volgens de voorschriften van het Besluit begroting en verantwoording gemeenten en provincies (artikelen 30 t/m 58) en de toelichting in de het “Iv3-informatievoorschrift Provincies" op de site van de Rijksoverheid.</t>
  </si>
  <si>
    <t>https://antwoord.cbs.nl</t>
  </si>
  <si>
    <t>Wijzigingen Iv3 2023</t>
  </si>
  <si>
    <t xml:space="preserve">Het model Iv3 2023 is inhoudelijk niet veranderd ten opzichte van het model 2022. Er zijn geen taakvelden, categorieën of balansposten toegevoegd, vervallen of gewijzigd. </t>
  </si>
  <si>
    <t>Wijzigingen Iv3 2024</t>
  </si>
  <si>
    <t xml:space="preserve">Het model Iv3 2024 is inhoudelijk niet veranderd ten opzichte van het model 2023. Er zijn geen taakvelden, categorieën of balansposten toegevoegd, vervallen of gewijzigd. </t>
  </si>
  <si>
    <t>4.5.1</t>
  </si>
  <si>
    <t>Investeringsbijdragen - Rijk</t>
  </si>
  <si>
    <t>Investeringsbijdragen - gemeenten</t>
  </si>
  <si>
    <t>Investeringsbijdragen - gemeenschappelijke regelingen</t>
  </si>
  <si>
    <t>Investeringsbijdragen - waterschappen</t>
  </si>
  <si>
    <t>Investeringsbijdragen - overige overheden</t>
  </si>
  <si>
    <t>Investeringsbijdragen - Europese Unie</t>
  </si>
  <si>
    <t>Investeringsbijdragen - overige instellingen en personen</t>
  </si>
  <si>
    <t>Overige kapitaaloverdrachten - overheid</t>
  </si>
  <si>
    <t>4.6.8</t>
  </si>
  <si>
    <t>Overige kapitaaloverdrachten - overige instellingen en personen</t>
  </si>
  <si>
    <t>4.5.2</t>
  </si>
  <si>
    <t>4.5.3</t>
  </si>
  <si>
    <t>4.5.4</t>
  </si>
  <si>
    <t>4.5.5</t>
  </si>
  <si>
    <t>4.5.6</t>
  </si>
  <si>
    <t>4.5.7</t>
  </si>
  <si>
    <t>4.5.8</t>
  </si>
  <si>
    <t>A1331c</t>
  </si>
  <si>
    <t>A1331d</t>
  </si>
  <si>
    <t>A1331e</t>
  </si>
  <si>
    <t>Langlopende leningen aan gemeenten (art. 1a Wet Fido)</t>
  </si>
  <si>
    <t>Langlopende leningen aan gemeenschappelijke regelingen (art. 1a Wet Fido)</t>
  </si>
  <si>
    <t>Langlopende leningen aan overige overheden (art. 1a Wet Fido)</t>
  </si>
  <si>
    <t>Overige langlopende leningen (niet aan overheid, deelnemingen of woningbouwcorporaties)</t>
  </si>
  <si>
    <t>A221a</t>
  </si>
  <si>
    <t>A221b</t>
  </si>
  <si>
    <t>A221c</t>
  </si>
  <si>
    <t>Vorderingen op gemeenten</t>
  </si>
  <si>
    <t>Vorderingen op gemeenschappelijke regelingen</t>
  </si>
  <si>
    <t>Vorderingen op overige overheden</t>
  </si>
  <si>
    <t>A222c</t>
  </si>
  <si>
    <t>A222d</t>
  </si>
  <si>
    <t>A222e</t>
  </si>
  <si>
    <t>Overige verstrekte kasgeldleningen (niet-overheid)</t>
  </si>
  <si>
    <t>Verstrekte kasgeldleningen aan gemeenten (art. 1a Wet Fido)</t>
  </si>
  <si>
    <t>Verstrekte kasgeldleningen aan gemeenschappelijke regelingen (art. 1a Wet Fido)</t>
  </si>
  <si>
    <t>Verstrekte kasgeldleningen aan overige overheden (art. 1a Wet Fido)</t>
  </si>
  <si>
    <t>A29e</t>
  </si>
  <si>
    <t>A29f</t>
  </si>
  <si>
    <t>A29g</t>
  </si>
  <si>
    <t>Nog te ontvangen bijdragen van provincies</t>
  </si>
  <si>
    <t>Nog te ontvangen bijdragen van gemeenten</t>
  </si>
  <si>
    <t>Nog te ontvangen bijdragen van overige overheden</t>
  </si>
  <si>
    <t>Overige overlopende activa (niet-overheid)</t>
  </si>
  <si>
    <t>P29e</t>
  </si>
  <si>
    <t>P29f</t>
  </si>
  <si>
    <t>P29g</t>
  </si>
  <si>
    <t>Vooruit ontvangen bijdragen van provincies</t>
  </si>
  <si>
    <t>Vooruit ontvangen bijdragen van gemeenten</t>
  </si>
  <si>
    <t>Vooruit ontvangen bijdragen van overige overheden</t>
  </si>
  <si>
    <t>Financiële vaste activa: Langlopende leningen aan gemeenten (art. 1a Wet Fido)</t>
  </si>
  <si>
    <t>Financiële vaste activa: Langlopende leningen aan gemeenschappelijke regelingen (art. 1a Wet Fido)</t>
  </si>
  <si>
    <t>Financiële vaste activa: Langlopende leningen aan overige overheden (art. 1a Wet Fido)</t>
  </si>
  <si>
    <t>Uitzettingen: Vorderingen op gemeenten</t>
  </si>
  <si>
    <t>Uitzettingen: Vorderingen op gemeenschappelijke regelingen</t>
  </si>
  <si>
    <t>Uitzettingen: Vorderingen op overige overheden</t>
  </si>
  <si>
    <t>Uitzettingen: Verstrekte kasgeldleningen aan gemeenten (art. 1a Wet Fido)</t>
  </si>
  <si>
    <t>Uitzettingen: Verstrekte kasgeldleningen aan gemeenschappelijke regelingen (art. 1a Wet Fido)</t>
  </si>
  <si>
    <t>Uitzettingen: Verstrekte kasgeldleningen aan overige overheden (art. 1a Wet Fido)</t>
  </si>
  <si>
    <t>Overlopende activa: Overige overlopende activa (niet-overheid)</t>
  </si>
  <si>
    <t>Overlopende activa: Nog te ontvangen bijdragen van provincies</t>
  </si>
  <si>
    <t>Overlopende activa: Nog te ontvangen bijdragen van gemeenten</t>
  </si>
  <si>
    <t>Overlopende activa: Nog te ontvangen bijdragen van overige overheden</t>
  </si>
  <si>
    <t>P135c</t>
  </si>
  <si>
    <t>P135d</t>
  </si>
  <si>
    <t>P135e</t>
  </si>
  <si>
    <t>P211c</t>
  </si>
  <si>
    <t>Vlottende schuld: Kasgeldleningen van provincies (art. 1a Wet Fido)</t>
  </si>
  <si>
    <t>P211d</t>
  </si>
  <si>
    <t>Vlottende schuld: Kasgeldleningen van gemeenten (art. 1a Wet Fido)</t>
  </si>
  <si>
    <t>P211e</t>
  </si>
  <si>
    <t>Vlottende schuld: Kasgeldleningen van overige overheden (art. 1a Wet Fido)</t>
  </si>
  <si>
    <t>Overlopende passiva: Overige overlopende passiva (niet-overheid)</t>
  </si>
  <si>
    <t>Overlopende passiva: Vooruit ontvangen bijdragen van provincies</t>
  </si>
  <si>
    <t>Overlopende passiva: Vooruit ontvangen bijdragen van gemeenten</t>
  </si>
  <si>
    <t>Overlopende passiva: Vooruit ontvangen bijdragen van overige overheden</t>
  </si>
  <si>
    <t>Uitzettingen: Overige verstrekte kasgeldleningen (niet-overheid)</t>
  </si>
  <si>
    <t>Overige langlopende leningen</t>
  </si>
  <si>
    <t>Onderhandse leningen van provincies</t>
  </si>
  <si>
    <t>Onderhandse leningen van gemeenten</t>
  </si>
  <si>
    <t>Onderhandse leningen van overige overheden</t>
  </si>
  <si>
    <t>Overige kasgeldleningen (niet-overheid)</t>
  </si>
  <si>
    <t>Kasgeldleningen van provincies (art. 1a Wet Fido)</t>
  </si>
  <si>
    <t>Kasgeldleningen van gemeenten (art. 1a Wet Fido)</t>
  </si>
  <si>
    <t>Kasgeldleningen van overige overheden (art. 1a Wet Fido)</t>
  </si>
  <si>
    <t>Overige overlopende passiva (niet-overheid)</t>
  </si>
  <si>
    <t>Vlottende schuld: Overige kasgeldleningen (niet-overheid)</t>
  </si>
  <si>
    <t>Vlottende schuld: Kasgeldleningen van provincies</t>
  </si>
  <si>
    <t>Vlottende schuld: Kasgeldleningen van gemeenten</t>
  </si>
  <si>
    <t>Vlottende schuld: Kasgeldleningen van overige overheden</t>
  </si>
  <si>
    <t>4.6.6</t>
  </si>
  <si>
    <t>Het model Iv3 2025 is ingrijpend veranderd ten opzichte van 2024</t>
  </si>
  <si>
    <t>Wijzigingen Iv3 2025</t>
  </si>
  <si>
    <t>Oud</t>
  </si>
  <si>
    <t>Nieuw</t>
  </si>
  <si>
    <t>Kapitaaloverdrachten:</t>
  </si>
  <si>
    <t>4.4.1 Kapitaaloverdrachten Rijk</t>
  </si>
  <si>
    <t>4.4.2 Kapitaaloverdrachten gemeenten</t>
  </si>
  <si>
    <t>4.4.4 Kapitaaloverdrachten provincies</t>
  </si>
  <si>
    <t>4.4.5 Kapitaaloverdrachten waterschappen</t>
  </si>
  <si>
    <t>4.4.6 Kapitaaloverdrachten overige overheden</t>
  </si>
  <si>
    <t>4.4.7 Kapitaaloverdrachten Europese Unie</t>
  </si>
  <si>
    <t>4.5.1 Investeringsbijdragen Rijk</t>
  </si>
  <si>
    <t>4.5.2 Investeringsbijdragen gemeenten</t>
  </si>
  <si>
    <t>4.5.4 Investeringsbijdragen provincies</t>
  </si>
  <si>
    <t>4.5.5 Investeringsbijdragen waterschappen</t>
  </si>
  <si>
    <t>4.5.6 Investeringsbijdragen overige overheden</t>
  </si>
  <si>
    <t>4.5.7 Investeringsbijdragen Europese Unie</t>
  </si>
  <si>
    <t>4.6.6 Overige kapitaaloverdrachten overheid</t>
  </si>
  <si>
    <t>4.6.8 Overige kapitaaloverdrachten overige instelingen en personen</t>
  </si>
  <si>
    <t>De balansposten zijn verder uitgesplitst naar tegenpartij</t>
  </si>
  <si>
    <t>Aanpassing balansposten</t>
  </si>
  <si>
    <t>A1331b Overige langlopende leningen</t>
  </si>
  <si>
    <t>A221 Vorderingen op openbare lichamen</t>
  </si>
  <si>
    <t>A221a Vorderingen op gemeenten</t>
  </si>
  <si>
    <t>A221b Vorderingen op gemeenschappelijke regelingen</t>
  </si>
  <si>
    <t>A221c Vorderingen op overige overheden</t>
  </si>
  <si>
    <t>A222b Overige verstrekte kasgeldleningen</t>
  </si>
  <si>
    <t>A222b Overige verstrekte kasgeldleningen (niet-overheid)</t>
  </si>
  <si>
    <t>A222c Verstrekte kasgeldleningen aan gemeenten (art. 1a Wet Fido)</t>
  </si>
  <si>
    <t>A222d Verstrekte kasgeldleningen aan gemeenschappelijke regelingen (art. 1a Wet Fido)</t>
  </si>
  <si>
    <t>A222e Verstrekte kasgeldleningen aan overige overheden (art. 1a Wet Fido)</t>
  </si>
  <si>
    <t>A29a Nog te ontvangen bijdragen van de EU</t>
  </si>
  <si>
    <t>A29b Nog te ontvangen bijdragen van het Rijk</t>
  </si>
  <si>
    <t>A29d Overige overlopende activa</t>
  </si>
  <si>
    <t>A29d Overige overlopende activa (niet-overheid)</t>
  </si>
  <si>
    <t>A29e Nog te ontvangen bijdragen van provincies</t>
  </si>
  <si>
    <t>A29f Nog te ontvangen bijdragen van gemeenten</t>
  </si>
  <si>
    <t>A29g Nog te ontvangen bijdragen van overige overheden</t>
  </si>
  <si>
    <t>P135b Onderhandse leningen van overige binnenlandse sectoren</t>
  </si>
  <si>
    <t>P211b Overige kasgeldleningen</t>
  </si>
  <si>
    <t>P135c Onderhandse leningen van provincies</t>
  </si>
  <si>
    <t>P135d Onderhandse leningen van gemeenten</t>
  </si>
  <si>
    <t>P135e Onderhandse leningen van overige overheden</t>
  </si>
  <si>
    <t>P211c Kasgeldleningen van provincies (art. 1a Wet Fido)</t>
  </si>
  <si>
    <t>P211b Overige kasgeldleningen (niet-overheid)</t>
  </si>
  <si>
    <t>P211d Kasgeldleningen van gemeenten (art. 1a Wet Fido)</t>
  </si>
  <si>
    <t>P211e Kasgeldleningen van overige overheden (art. 1a Wet Fido)</t>
  </si>
  <si>
    <t>P29a Vooruit ontvangen bijdragen van de EU</t>
  </si>
  <si>
    <t>P29b Vooruit ontvangen bijdragen van het Rijk</t>
  </si>
  <si>
    <t>P29d Overige overlopende passiva</t>
  </si>
  <si>
    <t>P29d Overige overlopende passiva (niet-overheid)</t>
  </si>
  <si>
    <t>P29e Vooruit ontvangen bijdragen van provincies</t>
  </si>
  <si>
    <t>P29f Vooruit ontvangen bijdragen van gemeenten</t>
  </si>
  <si>
    <t>P29g Vooruit ontvangen bijdragen van overige overheden</t>
  </si>
  <si>
    <t>Zie voor meer informatie: IV3 Informatievoorschrift 2025 Provincies</t>
  </si>
  <si>
    <t>De kapitaaloverdrachten zijn uitgesplitst in investeringsbijdragen en overige kapitaaloverdrachten:</t>
  </si>
  <si>
    <t>Iv3-informatievoorschrift-2024 Provincies</t>
  </si>
  <si>
    <t>4.4.3 Kapitaaloverdrachten gemeenschappelijke regelingen</t>
  </si>
  <si>
    <t>4.5.3 Investeringsbijdragen gemeenschappelijke regelingen</t>
  </si>
  <si>
    <t>4.4.8 Kapitaaloverdrachten overige instellingen en personen</t>
  </si>
  <si>
    <t>4.5.8 Investeringsbijdragen overige instellingen en personen</t>
  </si>
  <si>
    <t>Vaste schuld: Onderhandse leningen van provincies (art. 1a Wet Fido)</t>
  </si>
  <si>
    <t>Vaste schuld: Onderhandse leningen van gemeenten (art. 1a Wet Fido)</t>
  </si>
  <si>
    <t>Vaste schuld: Onderhandse leningen van overige overheden (art. 1a Wet Fido)</t>
  </si>
  <si>
    <t>Kapitaaloverdrachten -onverdeeld</t>
  </si>
  <si>
    <t>4.4.9 Kapitaaloverdrachten onverdeeld (alleen bij begroting)*</t>
  </si>
  <si>
    <t>* Cat. 4.4.9 is niet uitgesplitst in 'investeringsbijdragen' en 'overige kapitaaloverdrachten' en blijft dus ongewijzigd. Deze categorie mag echter alleen bij de begroting worden gebruikt en niet bij de kwartaalleveringen en de levering van de jaarcijfers.</t>
  </si>
  <si>
    <t>A1331a Leningen aan openbare lichamen (art. 1a Wet Fido)*</t>
  </si>
  <si>
    <t>A1331c Langlopende leningen aan gemeenten (art. 1a Wet Fido)*</t>
  </si>
  <si>
    <t>A1331d Langlopende leningen aan gemeenschappelijke regelingen (art. 1a Wet Fido)*</t>
  </si>
  <si>
    <t>A1331e Langlopende leningen aan overige overheden (art. 1a Wet Fido)*</t>
  </si>
  <si>
    <t>A222a Verstrekte kasgeldleningen aan openbare lichamen (art. 1a Wet Fido)**</t>
  </si>
  <si>
    <t>A29c Nog te ontvangen bijdragen van overige overheid***</t>
  </si>
  <si>
    <t>P135a Onderhandse leningen van openbare lichamen (art. 1a Wet Fido)****</t>
  </si>
  <si>
    <t>P211a Kasgeldleningen van openbare lichamen (art. 1a Wet Fido)*****</t>
  </si>
  <si>
    <t>P29c Vooruit ontvangen bijdragen van overige overheid******</t>
  </si>
  <si>
    <t>****** P29c wordt uitgesplitst naar P29e, P29f en P29g</t>
  </si>
  <si>
    <t>*****   P211a wordt uitgesplitst naar P211c, P211d en P211e</t>
  </si>
  <si>
    <t>****      P135a wordt uitgesplitst naar P135c, P135d en P135e</t>
  </si>
  <si>
    <t>***        A29c wordt uitgesplitst naar A29e, A29f en A29g</t>
  </si>
  <si>
    <t>**           A222a wordt uitgesplitst naar A222c, A222d en A222e</t>
  </si>
  <si>
    <t>*             A1331a wordt uitgesplitst naar A1331c, A1331d en A1331e</t>
  </si>
  <si>
    <t>Inkomensoverdrachten - provincies</t>
  </si>
  <si>
    <t>Investeringsbijdragen - provincies</t>
  </si>
  <si>
    <t>Meer informatie over de inzending met gebruikmaking van het JSON-formaat kunt u vinden via:</t>
  </si>
  <si>
    <t xml:space="preserve">Procedure en middelen voor aanleveren iv3 in JSON-formaat | CBS </t>
  </si>
  <si>
    <t>Gebruik categorieën 4.3.9, 4.5.8 en 4.6.8 in periode 1 t/m 5</t>
  </si>
  <si>
    <t>Categorie 4.4.9</t>
  </si>
  <si>
    <t>Het Iv3-model 2026 is inhoudelijk niet veranderd ten opzichte van het model 2025 van juni 2024. Zie voor de veranderingen tabblad '3.Toelichting'</t>
  </si>
  <si>
    <t>Den Haag, juni 2025</t>
  </si>
  <si>
    <t xml:space="preserve">       KRDjjp03nnnn.xlsx (bijv. KRD260030006.xlsx)</t>
  </si>
  <si>
    <t xml:space="preserve">       AKKjjp03nnnn.pdf (bijv. AKK260030006.pdf)</t>
  </si>
  <si>
    <t xml:space="preserve">       KRDjjp03nnnn.zip (bijv. KRD260030006.zip)</t>
  </si>
  <si>
    <r>
      <t xml:space="preserve">                      </t>
    </r>
    <r>
      <rPr>
        <b/>
        <sz val="10"/>
        <rFont val="Arial"/>
        <family val="2"/>
      </rPr>
      <t>jj</t>
    </r>
    <r>
      <rPr>
        <sz val="10"/>
        <rFont val="Arial"/>
        <family val="2"/>
      </rPr>
      <t xml:space="preserve">  = jaar, voor bijvoorbeeld 2026 is dit 26</t>
    </r>
  </si>
  <si>
    <r>
      <t xml:space="preserve">Dit bestand is bestemd voor </t>
    </r>
    <r>
      <rPr>
        <b/>
        <sz val="10"/>
        <rFont val="Arial"/>
        <family val="2"/>
      </rPr>
      <t xml:space="preserve">alle </t>
    </r>
    <r>
      <rPr>
        <sz val="10"/>
        <rFont val="Arial"/>
        <family val="2"/>
      </rPr>
      <t>inzendingen over 2026, dus voor zowel de rapportage begroting, als voor de rapportages kwartaal en jaar (zie het kopje "Eén opvraagbestand voor begrotingen, kwartaal- en jaarrekeningen")</t>
    </r>
  </si>
  <si>
    <t>Wijzigingen Iv3 2026</t>
  </si>
  <si>
    <t xml:space="preserve">Het model Iv3 2026 is inhoudelijk niet veranderd ten opzichte van het model 2025. Er zijn geen taakvelden, categorieën of balansposten toegevoegd, vervallen of gewijzigd. </t>
  </si>
  <si>
    <r>
      <t xml:space="preserve">Ook in het Iv3-model 2026 zijn toetsen opgenomen die onderdeel uitmaken van het maatregelenbeleid. Deze toetsen zijn </t>
    </r>
    <r>
      <rPr>
        <b/>
        <sz val="10"/>
        <color theme="1"/>
        <rFont val="Arial"/>
        <family val="2"/>
      </rPr>
      <t>niet</t>
    </r>
    <r>
      <rPr>
        <b/>
        <sz val="10"/>
        <color indexed="8"/>
        <rFont val="Arial"/>
        <family val="2"/>
      </rPr>
      <t xml:space="preserve"> </t>
    </r>
    <r>
      <rPr>
        <sz val="10"/>
        <color indexed="8"/>
        <rFont val="Arial"/>
        <family val="2"/>
      </rPr>
      <t>gewijzigd ten opzichte van het model 2025.</t>
    </r>
  </si>
  <si>
    <t xml:space="preserve">De gegevens moeten in JSON-formaat aangeleverd worden. Vanaf boekjaar 2026 is het verplicht om in JSON-formaat aan te leveren, het is niet meer mogelijk om in xlsx-formaat aan te leveren. Volg de instructies op www.cbs.nl/kredo om in JSON aan te leveren. Vanuit een deel van de financiële pakketten is het mogelijk om direct een JSON-bestand aan te maken. Indien dat met uw pakket (nog) niet kan, dan is ook mogelijk een Iv3-xlsx-bestand te converteren naar een JSON-bestand met de conversietool die beschikbaar is op www.cbs.nl/kredo. Gebruik altijd OCIDO om het JSON-bestand te controleren vóórdat u het verzendt naar het CBS. Voor meer informatie over de toezending, verwijs ik u naar het tabblad '2.Adressering'. </t>
  </si>
  <si>
    <t>Met ingang van verslagjaar 2026 is JSON het standaardformaat voor de aanlevering van Iv3-inzendingen. Zie ook de meicirculaire van het ministerie van Binnenlandse Zaken.</t>
  </si>
  <si>
    <r>
      <t xml:space="preserve">U kunt de Iv-3matrix (in JSON-formaat), de akkoordverklaring (in pdf-formaat) en in het geval van de kwartaallevering, de bijgestelde begroting (ook in JSON-formaat) </t>
    </r>
    <r>
      <rPr>
        <b/>
        <sz val="10"/>
        <rFont val="Arial"/>
        <family val="2"/>
      </rPr>
      <t>samen</t>
    </r>
    <r>
      <rPr>
        <sz val="10"/>
        <rFont val="Arial"/>
        <family val="2"/>
      </rPr>
      <t xml:space="preserve"> in één zipfile uploaden via</t>
    </r>
  </si>
  <si>
    <t>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</si>
</sst>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d\ mmmm\ yyyy"/>
    <numFmt numFmtId="165" formatCode="_([$€]* #,##0.00_);_([$€]* \(#,##0.00\);_([$€]* &quot;-&quot;??_);_(@_)"/>
    <numFmt numFmtId="166" formatCode="_-* #,##0.00_-;_-* #,##0.00\-;_-* &quot;-&quot;??_-;_-@_-"/>
    <numFmt numFmtId="167" formatCode="#\ ###\ ##0;&quot;-&quot;#\ ###\ ##0"/>
    <numFmt numFmtId="168" formatCode="000"/>
    <numFmt numFmtId="169" formatCode="d\ mmmm"/>
    <numFmt numFmtId="170" formatCode="dd/mm/yyyy"/>
    <numFmt numFmtId="171" formatCode="dd/m/yyyy"/>
    <numFmt numFmtId="172" formatCode="0.0%"/>
  </numFmts>
  <fonts count="73" x14ac:knownFonts="1">
    <font>
      <sz val="11"/>
      <color theme="1"/>
      <name val="Calibri"/>
      <family val="2"/>
      <scheme val="minor"/>
    </font>
    <font>
      <sz val="10"/>
      <color theme="1"/>
      <name val="Arial"/>
      <family val="2"/>
    </font>
    <font>
      <sz val="10"/>
      <name val="Arial"/>
      <family val="2"/>
    </font>
    <font>
      <sz val="8"/>
      <name val="Arial"/>
      <family val="2"/>
    </font>
    <font>
      <b/>
      <sz val="13"/>
      <color indexed="48"/>
      <name val="Arial"/>
      <family val="2"/>
    </font>
    <font>
      <i/>
      <sz val="13"/>
      <name val="Helvetica"/>
      <family val="2"/>
    </font>
    <font>
      <sz val="9"/>
      <name val="Arial"/>
      <family val="2"/>
    </font>
    <font>
      <sz val="8"/>
      <color indexed="48"/>
      <name val="Arial"/>
      <family val="2"/>
    </font>
    <font>
      <i/>
      <sz val="9"/>
      <color indexed="48"/>
      <name val="Arial"/>
      <family val="2"/>
    </font>
    <font>
      <sz val="6"/>
      <name val="Arial"/>
      <family val="2"/>
    </font>
    <font>
      <i/>
      <sz val="10"/>
      <name val="Arial"/>
      <family val="2"/>
    </font>
    <font>
      <b/>
      <sz val="10"/>
      <name val="Arial"/>
      <family val="2"/>
    </font>
    <font>
      <b/>
      <sz val="10"/>
      <color indexed="48"/>
      <name val="Arial"/>
      <family val="2"/>
    </font>
    <font>
      <u/>
      <sz val="10"/>
      <color indexed="12"/>
      <name val="Arial"/>
      <family val="2"/>
    </font>
    <font>
      <b/>
      <sz val="11"/>
      <name val="Arial"/>
      <family val="2"/>
    </font>
    <font>
      <sz val="10"/>
      <color indexed="8"/>
      <name val="Arial"/>
      <family val="2"/>
    </font>
    <font>
      <u/>
      <sz val="10"/>
      <color indexed="8"/>
      <name val="Arial"/>
      <family val="2"/>
    </font>
    <font>
      <sz val="10"/>
      <name val="Courier"/>
      <family val="3"/>
    </font>
    <font>
      <b/>
      <sz val="10"/>
      <color indexed="10"/>
      <name val="Arial"/>
      <family val="2"/>
    </font>
    <font>
      <sz val="10"/>
      <color indexed="10"/>
      <name val="Arial"/>
      <family val="2"/>
    </font>
    <font>
      <sz val="10"/>
      <color indexed="22"/>
      <name val="Arial"/>
      <family val="2"/>
    </font>
    <font>
      <b/>
      <sz val="6"/>
      <name val="Arial"/>
      <family val="2"/>
    </font>
    <font>
      <b/>
      <i/>
      <sz val="10"/>
      <color indexed="10"/>
      <name val="Arial"/>
      <family val="2"/>
    </font>
    <font>
      <sz val="14"/>
      <name val="Arial"/>
      <family val="2"/>
    </font>
    <font>
      <b/>
      <sz val="10"/>
      <color indexed="9"/>
      <name val="Arial"/>
      <family val="2"/>
    </font>
    <font>
      <b/>
      <sz val="9"/>
      <name val="Arial"/>
      <family val="2"/>
    </font>
    <font>
      <b/>
      <sz val="9"/>
      <color indexed="17"/>
      <name val="Arial"/>
      <family val="2"/>
    </font>
    <font>
      <b/>
      <i/>
      <sz val="9"/>
      <color indexed="10"/>
      <name val="Arial"/>
      <family val="2"/>
    </font>
    <font>
      <b/>
      <sz val="8"/>
      <name val="Arial"/>
      <family val="2"/>
    </font>
    <font>
      <sz val="6.5"/>
      <name val="Univers"/>
      <family val="2"/>
    </font>
    <font>
      <b/>
      <sz val="14"/>
      <name val="Arial"/>
      <family val="2"/>
    </font>
    <font>
      <sz val="11"/>
      <name val="Arial"/>
      <family val="2"/>
    </font>
    <font>
      <b/>
      <sz val="12"/>
      <name val="Arial"/>
      <family val="2"/>
    </font>
    <font>
      <b/>
      <sz val="11"/>
      <color indexed="8"/>
      <name val="Arial"/>
      <family val="2"/>
    </font>
    <font>
      <i/>
      <sz val="11"/>
      <name val="Arial"/>
      <family val="2"/>
    </font>
    <font>
      <b/>
      <sz val="16"/>
      <name val="Arial"/>
      <family val="2"/>
    </font>
    <font>
      <sz val="11"/>
      <color indexed="9"/>
      <name val="Arial"/>
      <family val="2"/>
    </font>
    <font>
      <b/>
      <sz val="11"/>
      <color indexed="9"/>
      <name val="Arial"/>
      <family val="2"/>
    </font>
    <font>
      <b/>
      <sz val="9"/>
      <color indexed="9"/>
      <name val="Arial"/>
      <family val="2"/>
    </font>
    <font>
      <b/>
      <i/>
      <sz val="9"/>
      <name val="Arial"/>
      <family val="2"/>
    </font>
    <font>
      <sz val="10"/>
      <name val="Calibri"/>
      <family val="2"/>
    </font>
    <font>
      <b/>
      <sz val="10"/>
      <color indexed="8"/>
      <name val="Arial"/>
      <family val="2"/>
    </font>
    <font>
      <b/>
      <i/>
      <sz val="9"/>
      <color indexed="8"/>
      <name val="Arial"/>
      <family val="2"/>
    </font>
    <font>
      <b/>
      <i/>
      <sz val="10"/>
      <name val="Arial"/>
      <family val="2"/>
    </font>
    <font>
      <b/>
      <sz val="8"/>
      <color indexed="10"/>
      <name val="Arial"/>
      <family val="2"/>
    </font>
    <font>
      <u/>
      <sz val="10"/>
      <name val="Arial"/>
      <family val="2"/>
    </font>
    <font>
      <sz val="8"/>
      <color indexed="10"/>
      <name val="Arial"/>
      <family val="2"/>
    </font>
    <font>
      <sz val="11"/>
      <color theme="1"/>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FA7D0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sz val="10"/>
      <color theme="0" tint="-0.34998626667073579"/>
      <name val="Arial"/>
      <family val="2"/>
    </font>
    <font>
      <b/>
      <sz val="11"/>
      <color theme="1"/>
      <name val="Arial"/>
      <family val="2"/>
    </font>
    <font>
      <b/>
      <sz val="10"/>
      <color indexed="9"/>
      <name val="Calibri"/>
      <family val="2"/>
    </font>
    <font>
      <b/>
      <i/>
      <sz val="8"/>
      <color theme="0"/>
      <name val="Arial"/>
      <family val="2"/>
    </font>
    <font>
      <b/>
      <sz val="8"/>
      <color theme="0"/>
      <name val="Arial"/>
      <family val="2"/>
    </font>
    <font>
      <b/>
      <sz val="10"/>
      <color theme="1"/>
      <name val="Arial"/>
      <family val="2"/>
    </font>
    <font>
      <sz val="10"/>
      <color rgb="FFFF0000"/>
      <name val="Arial"/>
      <family val="2"/>
    </font>
    <font>
      <b/>
      <sz val="9"/>
      <color rgb="FFFF0000"/>
      <name val="Arial"/>
      <family val="2"/>
    </font>
    <font>
      <b/>
      <sz val="9"/>
      <color theme="1"/>
      <name val="Arial"/>
      <family val="2"/>
    </font>
  </fonts>
  <fills count="22">
    <fill>
      <patternFill patternType="none"/>
    </fill>
    <fill>
      <patternFill patternType="gray125"/>
    </fill>
    <fill>
      <patternFill patternType="solid">
        <fgColor indexed="22"/>
      </patternFill>
    </fill>
    <fill>
      <patternFill patternType="solid">
        <fgColor indexed="22"/>
        <bgColor indexed="64"/>
      </patternFill>
    </fill>
    <fill>
      <patternFill patternType="solid">
        <fgColor indexed="65"/>
      </patternFill>
    </fill>
    <fill>
      <patternFill patternType="solid">
        <fgColor indexed="23"/>
        <bgColor indexed="64"/>
      </patternFill>
    </fill>
    <fill>
      <patternFill patternType="solid">
        <fgColor indexed="55"/>
        <bgColor indexed="64"/>
      </patternFill>
    </fill>
    <fill>
      <patternFill patternType="solid">
        <fgColor indexed="9"/>
        <bgColor indexed="64"/>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87">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style="thick">
        <color indexed="22"/>
      </top>
      <bottom/>
      <diagonal/>
    </border>
    <border>
      <left/>
      <right/>
      <top style="thin">
        <color indexed="22"/>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diagonalDown="1">
      <left/>
      <right style="medium">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right/>
      <top/>
      <bottom style="medium">
        <color indexed="64"/>
      </bottom>
      <diagonal/>
    </border>
    <border>
      <left style="thin">
        <color indexed="22"/>
      </left>
      <right style="thin">
        <color indexed="22"/>
      </right>
      <top style="thin">
        <color indexed="22"/>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thin">
        <color indexed="22"/>
      </top>
      <bottom style="thin">
        <color indexed="22"/>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ck">
        <color indexed="22"/>
      </top>
      <bottom style="thin">
        <color indexed="22"/>
      </bottom>
      <diagonal/>
    </border>
    <border>
      <left/>
      <right style="thin">
        <color indexed="22"/>
      </right>
      <top style="thick">
        <color indexed="22"/>
      </top>
      <bottom style="thin">
        <color indexed="22"/>
      </bottom>
      <diagonal/>
    </border>
    <border>
      <left style="medium">
        <color indexed="64"/>
      </left>
      <right style="thin">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s>
  <cellStyleXfs count="29">
    <xf numFmtId="0" fontId="0" fillId="0" borderId="0"/>
    <xf numFmtId="0" fontId="48" fillId="8" borderId="0" applyNumberFormat="0" applyBorder="0" applyAlignment="0" applyProtection="0"/>
    <xf numFmtId="0" fontId="49" fillId="9" borderId="68" applyNumberFormat="0" applyAlignment="0" applyProtection="0"/>
    <xf numFmtId="0" fontId="50" fillId="10" borderId="69" applyNumberFormat="0" applyAlignment="0" applyProtection="0"/>
    <xf numFmtId="165" fontId="15" fillId="0" borderId="0" applyFont="0" applyFill="0" applyBorder="0" applyAlignment="0" applyProtection="0"/>
    <xf numFmtId="0" fontId="51" fillId="0" borderId="0" applyNumberFormat="0" applyFill="0" applyBorder="0" applyAlignment="0" applyProtection="0"/>
    <xf numFmtId="0" fontId="53" fillId="11" borderId="0" applyNumberFormat="0" applyBorder="0" applyAlignment="0" applyProtection="0"/>
    <xf numFmtId="0" fontId="54" fillId="0" borderId="71" applyNumberFormat="0" applyFill="0" applyAlignment="0" applyProtection="0"/>
    <xf numFmtId="0" fontId="55" fillId="0" borderId="72" applyNumberFormat="0" applyFill="0" applyAlignment="0" applyProtection="0"/>
    <xf numFmtId="0" fontId="56" fillId="0" borderId="73" applyNumberFormat="0" applyFill="0" applyAlignment="0" applyProtection="0"/>
    <xf numFmtId="0" fontId="56" fillId="0" borderId="0" applyNumberFormat="0" applyFill="0" applyBorder="0" applyAlignment="0" applyProtection="0"/>
    <xf numFmtId="0" fontId="13" fillId="0" borderId="0" applyNumberFormat="0" applyFill="0" applyBorder="0" applyAlignment="0" applyProtection="0">
      <alignment vertical="top"/>
      <protection locked="0"/>
    </xf>
    <xf numFmtId="0" fontId="57" fillId="12" borderId="68" applyNumberFormat="0" applyAlignment="0" applyProtection="0"/>
    <xf numFmtId="43" fontId="47" fillId="0" borderId="0" applyFont="0" applyFill="0" applyBorder="0" applyAlignment="0" applyProtection="0"/>
    <xf numFmtId="166" fontId="2" fillId="0" borderId="0" applyFont="0" applyFill="0" applyBorder="0" applyAlignment="0" applyProtection="0"/>
    <xf numFmtId="0" fontId="52" fillId="0" borderId="70" applyNumberFormat="0" applyFill="0" applyAlignment="0" applyProtection="0"/>
    <xf numFmtId="0" fontId="58" fillId="13" borderId="0" applyNumberFormat="0" applyBorder="0" applyAlignment="0" applyProtection="0"/>
    <xf numFmtId="0" fontId="47" fillId="0" borderId="0"/>
    <xf numFmtId="0" fontId="47" fillId="14" borderId="74" applyNumberFormat="0" applyFont="0" applyAlignment="0" applyProtection="0"/>
    <xf numFmtId="0" fontId="59" fillId="9" borderId="75" applyNumberFormat="0" applyAlignment="0" applyProtection="0"/>
    <xf numFmtId="9" fontId="47" fillId="0" borderId="0" applyFont="0" applyFill="0" applyBorder="0" applyAlignment="0" applyProtection="0"/>
    <xf numFmtId="9" fontId="2" fillId="0" borderId="0" applyFont="0" applyFill="0" applyBorder="0" applyAlignment="0" applyProtection="0"/>
    <xf numFmtId="0" fontId="2" fillId="0" borderId="0"/>
    <xf numFmtId="0" fontId="47" fillId="0" borderId="0"/>
    <xf numFmtId="0" fontId="15" fillId="0" borderId="0"/>
    <xf numFmtId="167" fontId="29" fillId="0" borderId="0"/>
    <xf numFmtId="0" fontId="60" fillId="0" borderId="0" applyNumberFormat="0" applyFill="0" applyBorder="0" applyAlignment="0" applyProtection="0"/>
    <xf numFmtId="0" fontId="61" fillId="0" borderId="76" applyNumberFormat="0" applyFill="0" applyAlignment="0" applyProtection="0"/>
    <xf numFmtId="0" fontId="62" fillId="0" borderId="0" applyNumberFormat="0" applyFill="0" applyBorder="0" applyAlignment="0" applyProtection="0"/>
  </cellStyleXfs>
  <cellXfs count="586">
    <xf numFmtId="0" fontId="0" fillId="0" borderId="0" xfId="0"/>
    <xf numFmtId="0" fontId="3" fillId="0" borderId="0" xfId="22" applyFont="1" applyProtection="1"/>
    <xf numFmtId="0" fontId="5" fillId="0" borderId="0" xfId="22" applyFont="1"/>
    <xf numFmtId="0" fontId="2" fillId="0" borderId="0" xfId="22"/>
    <xf numFmtId="49" fontId="2" fillId="0" borderId="0" xfId="22" applyNumberFormat="1" applyFont="1" applyAlignment="1" applyProtection="1">
      <alignment wrapText="1"/>
    </xf>
    <xf numFmtId="49" fontId="7" fillId="0" borderId="0" xfId="22" applyNumberFormat="1" applyFont="1" applyAlignment="1" applyProtection="1">
      <alignment horizontal="left"/>
    </xf>
    <xf numFmtId="49" fontId="8" fillId="0" borderId="0" xfId="22" applyNumberFormat="1" applyFont="1" applyAlignment="1" applyProtection="1">
      <alignment horizontal="right" wrapText="1"/>
    </xf>
    <xf numFmtId="0" fontId="2" fillId="0" borderId="0" xfId="22" applyNumberFormat="1" applyFont="1" applyAlignment="1" applyProtection="1">
      <alignment wrapText="1"/>
    </xf>
    <xf numFmtId="49" fontId="2" fillId="0" borderId="0" xfId="22" applyNumberFormat="1" applyFont="1" applyAlignment="1" applyProtection="1">
      <alignment vertical="top" wrapText="1"/>
    </xf>
    <xf numFmtId="49" fontId="9" fillId="0" borderId="0" xfId="22" applyNumberFormat="1" applyFont="1" applyAlignment="1" applyProtection="1">
      <alignment wrapText="1"/>
    </xf>
    <xf numFmtId="49" fontId="2" fillId="0" borderId="0" xfId="22" applyNumberFormat="1" applyFont="1" applyAlignment="1" applyProtection="1">
      <alignment horizontal="left" vertical="top" wrapText="1"/>
    </xf>
    <xf numFmtId="0" fontId="2" fillId="0" borderId="0" xfId="22" applyFont="1" applyFill="1" applyAlignment="1">
      <alignment vertical="top" wrapText="1"/>
    </xf>
    <xf numFmtId="49" fontId="12" fillId="0" borderId="0" xfId="22" applyNumberFormat="1" applyFont="1" applyAlignment="1" applyProtection="1">
      <alignment horizontal="center" vertical="top" wrapText="1"/>
    </xf>
    <xf numFmtId="49" fontId="12" fillId="0" borderId="0" xfId="11" applyNumberFormat="1" applyFont="1" applyAlignment="1" applyProtection="1">
      <alignment horizontal="center" vertical="top" wrapText="1"/>
    </xf>
    <xf numFmtId="49" fontId="14" fillId="3" borderId="0" xfId="22" applyNumberFormat="1" applyFont="1" applyFill="1" applyAlignment="1">
      <alignment horizontal="justify" vertical="center" wrapText="1"/>
    </xf>
    <xf numFmtId="0" fontId="2" fillId="0" borderId="0" xfId="22" applyFont="1" applyAlignment="1">
      <alignment vertical="center"/>
    </xf>
    <xf numFmtId="0" fontId="2" fillId="0" borderId="0" xfId="22" applyFont="1" applyAlignment="1">
      <alignment wrapText="1"/>
    </xf>
    <xf numFmtId="0" fontId="13" fillId="0" borderId="0" xfId="11" applyAlignment="1" applyProtection="1">
      <alignment horizontal="center"/>
    </xf>
    <xf numFmtId="0" fontId="15" fillId="0" borderId="0" xfId="22" applyFont="1" applyAlignment="1">
      <alignment horizontal="left" vertical="center" wrapText="1"/>
    </xf>
    <xf numFmtId="0" fontId="16" fillId="0" borderId="0" xfId="22" applyFont="1" applyAlignment="1">
      <alignment horizontal="left" vertical="center" wrapText="1"/>
    </xf>
    <xf numFmtId="0" fontId="13" fillId="0" borderId="0" xfId="11" applyAlignment="1" applyProtection="1">
      <alignment horizontal="center" wrapText="1"/>
    </xf>
    <xf numFmtId="0" fontId="11" fillId="0" borderId="0" xfId="22" applyFont="1"/>
    <xf numFmtId="49" fontId="17" fillId="0" borderId="0" xfId="22" applyNumberFormat="1" applyFont="1" applyAlignment="1">
      <alignment horizontal="left" vertical="center" wrapText="1"/>
    </xf>
    <xf numFmtId="0" fontId="10" fillId="0" borderId="0" xfId="22" applyFont="1" applyAlignment="1">
      <alignment wrapText="1"/>
    </xf>
    <xf numFmtId="49" fontId="2" fillId="0" borderId="0" xfId="22" applyNumberFormat="1" applyFont="1" applyAlignment="1">
      <alignment vertical="center" wrapText="1"/>
    </xf>
    <xf numFmtId="0" fontId="2" fillId="0" borderId="0" xfId="22" applyFont="1"/>
    <xf numFmtId="0" fontId="2" fillId="0" borderId="0" xfId="22" applyNumberFormat="1" applyFont="1" applyAlignment="1">
      <alignment vertical="center"/>
    </xf>
    <xf numFmtId="0" fontId="13" fillId="0" borderId="0" xfId="11" applyFont="1" applyAlignment="1" applyProtection="1"/>
    <xf numFmtId="49" fontId="18" fillId="0" borderId="0" xfId="22" applyNumberFormat="1" applyFont="1" applyAlignment="1">
      <alignment vertical="center" wrapText="1"/>
    </xf>
    <xf numFmtId="49" fontId="19" fillId="0" borderId="0" xfId="22" applyNumberFormat="1" applyFont="1" applyAlignment="1">
      <alignment vertical="center" wrapText="1"/>
    </xf>
    <xf numFmtId="0" fontId="9" fillId="0" borderId="0" xfId="22" applyFont="1" applyAlignment="1">
      <alignment vertical="center"/>
    </xf>
    <xf numFmtId="0" fontId="2" fillId="0" borderId="0" xfId="22" applyAlignment="1">
      <alignment vertical="center" wrapText="1"/>
    </xf>
    <xf numFmtId="49" fontId="2" fillId="0" borderId="0" xfId="22" quotePrefix="1" applyNumberFormat="1" applyFont="1" applyAlignment="1">
      <alignment vertical="top"/>
    </xf>
    <xf numFmtId="0" fontId="2" fillId="0" borderId="0" xfId="22" applyFont="1" applyAlignment="1">
      <alignment vertical="center" wrapText="1"/>
    </xf>
    <xf numFmtId="49" fontId="2" fillId="0" borderId="0" xfId="22" quotePrefix="1" applyNumberFormat="1" applyFont="1" applyAlignment="1">
      <alignment vertical="top" wrapText="1"/>
    </xf>
    <xf numFmtId="0" fontId="2" fillId="0" borderId="0" xfId="22" applyAlignment="1">
      <alignment wrapText="1"/>
    </xf>
    <xf numFmtId="0" fontId="2" fillId="0" borderId="0" xfId="22" applyNumberFormat="1" applyFont="1" applyAlignment="1">
      <alignment vertical="center" wrapText="1"/>
    </xf>
    <xf numFmtId="0" fontId="2" fillId="0" borderId="0" xfId="22" applyAlignment="1">
      <alignment vertical="center"/>
    </xf>
    <xf numFmtId="0" fontId="20" fillId="0" borderId="0" xfId="22" applyFont="1" applyAlignment="1">
      <alignment vertical="center"/>
    </xf>
    <xf numFmtId="49" fontId="2" fillId="0" borderId="0" xfId="22" applyNumberFormat="1" applyFont="1" applyFill="1" applyAlignment="1">
      <alignment vertical="center" wrapText="1"/>
    </xf>
    <xf numFmtId="0" fontId="9" fillId="0" borderId="0" xfId="22" applyNumberFormat="1" applyFont="1" applyAlignment="1">
      <alignment vertical="center"/>
    </xf>
    <xf numFmtId="49" fontId="11" fillId="4" borderId="0" xfId="22" applyNumberFormat="1" applyFont="1" applyFill="1" applyAlignment="1">
      <alignment vertical="center" wrapText="1"/>
    </xf>
    <xf numFmtId="0" fontId="11" fillId="4" borderId="0" xfId="22" applyFont="1" applyFill="1" applyAlignment="1">
      <alignment vertical="center"/>
    </xf>
    <xf numFmtId="49" fontId="2" fillId="4" borderId="0" xfId="22" applyNumberFormat="1" applyFont="1" applyFill="1" applyBorder="1" applyAlignment="1">
      <alignment vertical="center" wrapText="1"/>
    </xf>
    <xf numFmtId="0" fontId="2" fillId="4" borderId="2" xfId="22" applyFont="1" applyFill="1" applyBorder="1" applyAlignment="1">
      <alignment vertical="center"/>
    </xf>
    <xf numFmtId="49" fontId="2" fillId="4" borderId="0" xfId="22" applyNumberFormat="1" applyFont="1" applyFill="1" applyAlignment="1">
      <alignment vertical="center" wrapText="1"/>
    </xf>
    <xf numFmtId="0" fontId="9" fillId="4" borderId="0" xfId="22" applyFont="1" applyFill="1" applyAlignment="1">
      <alignment vertical="center"/>
    </xf>
    <xf numFmtId="0" fontId="2" fillId="4" borderId="0" xfId="22" applyFont="1" applyFill="1" applyAlignment="1">
      <alignment vertical="center"/>
    </xf>
    <xf numFmtId="0" fontId="47" fillId="0" borderId="0" xfId="23" applyFont="1" applyAlignment="1">
      <alignment horizontal="left" vertical="top"/>
    </xf>
    <xf numFmtId="49" fontId="2" fillId="0" borderId="0" xfId="22" applyNumberFormat="1" applyFont="1" applyAlignment="1">
      <alignment vertical="center"/>
    </xf>
    <xf numFmtId="49" fontId="2" fillId="0" borderId="0" xfId="22" quotePrefix="1" applyNumberFormat="1" applyFont="1" applyAlignment="1">
      <alignment vertical="center"/>
    </xf>
    <xf numFmtId="49" fontId="9" fillId="0" borderId="0" xfId="22" applyNumberFormat="1" applyFont="1" applyAlignment="1">
      <alignment vertical="center" wrapText="1"/>
    </xf>
    <xf numFmtId="49" fontId="23" fillId="5" borderId="0" xfId="22" applyNumberFormat="1" applyFont="1" applyFill="1"/>
    <xf numFmtId="49" fontId="23" fillId="0" borderId="0" xfId="22" applyNumberFormat="1" applyFont="1"/>
    <xf numFmtId="49" fontId="23" fillId="0" borderId="0" xfId="22" applyNumberFormat="1" applyFont="1" applyBorder="1"/>
    <xf numFmtId="49" fontId="23" fillId="0" borderId="0" xfId="22" applyNumberFormat="1" applyFont="1" applyBorder="1" applyAlignment="1">
      <alignment horizontal="left"/>
    </xf>
    <xf numFmtId="0" fontId="3" fillId="3" borderId="3" xfId="22" applyFont="1" applyFill="1" applyBorder="1" applyProtection="1"/>
    <xf numFmtId="0" fontId="6" fillId="3" borderId="3" xfId="22" applyFont="1" applyFill="1" applyBorder="1" applyAlignment="1" applyProtection="1">
      <alignment horizontal="right"/>
    </xf>
    <xf numFmtId="0" fontId="25" fillId="3" borderId="3" xfId="22" applyFont="1" applyFill="1" applyBorder="1" applyAlignment="1" applyProtection="1"/>
    <xf numFmtId="0" fontId="25" fillId="3" borderId="3" xfId="22" applyFont="1" applyFill="1" applyBorder="1" applyAlignment="1" applyProtection="1">
      <alignment horizontal="right"/>
    </xf>
    <xf numFmtId="0" fontId="3" fillId="3" borderId="0" xfId="22" applyFont="1" applyFill="1" applyAlignment="1" applyProtection="1">
      <alignment vertical="center"/>
    </xf>
    <xf numFmtId="0" fontId="6" fillId="3" borderId="0" xfId="22" applyFont="1" applyFill="1" applyAlignment="1" applyProtection="1">
      <alignment horizontal="right" vertical="center"/>
    </xf>
    <xf numFmtId="0" fontId="25" fillId="3" borderId="0" xfId="22" quotePrefix="1" applyFont="1" applyFill="1" applyAlignment="1" applyProtection="1">
      <alignment vertical="center"/>
    </xf>
    <xf numFmtId="0" fontId="25" fillId="3" borderId="0" xfId="22" quotePrefix="1" applyFont="1" applyFill="1" applyAlignment="1" applyProtection="1">
      <alignment horizontal="right" vertical="center"/>
    </xf>
    <xf numFmtId="49" fontId="23" fillId="0" borderId="0" xfId="22" applyNumberFormat="1" applyFont="1" applyAlignment="1">
      <alignment vertical="center"/>
    </xf>
    <xf numFmtId="0" fontId="11" fillId="3" borderId="0" xfId="22" applyFont="1" applyFill="1" applyAlignment="1" applyProtection="1">
      <alignment horizontal="center"/>
    </xf>
    <xf numFmtId="0" fontId="6" fillId="3" borderId="4" xfId="22" applyFont="1" applyFill="1" applyBorder="1" applyAlignment="1" applyProtection="1">
      <alignment horizontal="right"/>
    </xf>
    <xf numFmtId="0" fontId="25" fillId="3" borderId="0" xfId="22" applyFont="1" applyFill="1" applyAlignment="1" applyProtection="1">
      <alignment horizontal="center"/>
    </xf>
    <xf numFmtId="0" fontId="6" fillId="3" borderId="0" xfId="22" applyFont="1" applyFill="1" applyProtection="1"/>
    <xf numFmtId="49" fontId="6" fillId="3" borderId="0" xfId="22" applyNumberFormat="1" applyFont="1" applyFill="1" applyBorder="1" applyAlignment="1">
      <alignment horizontal="left"/>
    </xf>
    <xf numFmtId="0" fontId="25" fillId="3" borderId="0" xfId="22" applyFont="1" applyFill="1" applyProtection="1"/>
    <xf numFmtId="49" fontId="2" fillId="3" borderId="0" xfId="22" applyNumberFormat="1" applyFont="1" applyFill="1" applyBorder="1" applyAlignment="1">
      <alignment horizontal="left"/>
    </xf>
    <xf numFmtId="0" fontId="6" fillId="3" borderId="0" xfId="22" applyFont="1" applyFill="1" applyBorder="1" applyAlignment="1" applyProtection="1">
      <alignment horizontal="left"/>
    </xf>
    <xf numFmtId="164" fontId="25" fillId="3" borderId="0" xfId="22" applyNumberFormat="1" applyFont="1" applyFill="1" applyAlignment="1" applyProtection="1">
      <alignment horizontal="right"/>
    </xf>
    <xf numFmtId="49" fontId="6" fillId="3" borderId="0" xfId="22" applyNumberFormat="1" applyFont="1" applyFill="1" applyBorder="1" applyAlignment="1">
      <alignment horizontal="right" vertical="top"/>
    </xf>
    <xf numFmtId="49" fontId="6" fillId="3" borderId="0" xfId="22" applyNumberFormat="1" applyFont="1" applyFill="1" applyBorder="1" applyAlignment="1">
      <alignment horizontal="left" vertical="top"/>
    </xf>
    <xf numFmtId="0" fontId="25" fillId="3" borderId="0" xfId="22" applyFont="1" applyFill="1" applyAlignment="1" applyProtection="1"/>
    <xf numFmtId="49" fontId="23" fillId="0" borderId="0" xfId="22" applyNumberFormat="1" applyFont="1" applyAlignment="1"/>
    <xf numFmtId="0" fontId="3" fillId="0" borderId="0" xfId="22" applyFont="1" applyAlignment="1" applyProtection="1">
      <alignment horizontal="left"/>
    </xf>
    <xf numFmtId="0" fontId="6" fillId="0" borderId="0" xfId="22" applyFont="1" applyAlignment="1" applyProtection="1">
      <alignment horizontal="left"/>
    </xf>
    <xf numFmtId="0" fontId="3" fillId="3" borderId="0" xfId="22" applyFont="1" applyFill="1" applyProtection="1"/>
    <xf numFmtId="0" fontId="3" fillId="0" borderId="0" xfId="22" applyFont="1" applyFill="1" applyProtection="1"/>
    <xf numFmtId="0" fontId="24" fillId="6" borderId="0" xfId="22" applyFont="1" applyFill="1" applyBorder="1" applyAlignment="1" applyProtection="1">
      <alignment horizontal="left"/>
    </xf>
    <xf numFmtId="0" fontId="3" fillId="3" borderId="0" xfId="22" applyFont="1" applyFill="1" applyBorder="1" applyAlignment="1" applyProtection="1">
      <alignment horizontal="center"/>
    </xf>
    <xf numFmtId="49" fontId="23" fillId="3" borderId="0" xfId="22" applyNumberFormat="1" applyFont="1" applyFill="1"/>
    <xf numFmtId="0" fontId="30" fillId="0" borderId="5" xfId="22" applyFont="1" applyFill="1" applyBorder="1" applyAlignment="1">
      <alignment horizontal="left" vertical="top"/>
    </xf>
    <xf numFmtId="0" fontId="30" fillId="0" borderId="6" xfId="22" applyFont="1" applyFill="1" applyBorder="1" applyAlignment="1">
      <alignment vertical="top"/>
    </xf>
    <xf numFmtId="0" fontId="14" fillId="0" borderId="7" xfId="22" applyFont="1" applyBorder="1" applyAlignment="1">
      <alignment horizontal="center" vertical="center"/>
    </xf>
    <xf numFmtId="0" fontId="14" fillId="0" borderId="8" xfId="22" applyFont="1" applyFill="1" applyBorder="1" applyAlignment="1">
      <alignment horizontal="center" vertical="center"/>
    </xf>
    <xf numFmtId="0" fontId="14" fillId="0" borderId="0" xfId="22" applyFont="1" applyBorder="1" applyAlignment="1">
      <alignment horizontal="center" vertical="center"/>
    </xf>
    <xf numFmtId="0" fontId="31" fillId="0" borderId="0" xfId="22" applyFont="1"/>
    <xf numFmtId="1" fontId="30" fillId="0" borderId="9" xfId="22" applyNumberFormat="1" applyFont="1" applyFill="1" applyBorder="1" applyAlignment="1">
      <alignment horizontal="left"/>
    </xf>
    <xf numFmtId="1" fontId="30" fillId="0" borderId="10" xfId="22" applyNumberFormat="1" applyFont="1" applyFill="1" applyBorder="1" applyAlignment="1">
      <alignment horizontal="right" vertical="center"/>
    </xf>
    <xf numFmtId="0" fontId="31" fillId="0" borderId="11" xfId="22" applyFont="1" applyBorder="1" applyAlignment="1">
      <alignment horizontal="center" vertical="center" textRotation="90" wrapText="1"/>
    </xf>
    <xf numFmtId="0" fontId="31" fillId="0" borderId="11" xfId="22" applyFont="1" applyFill="1" applyBorder="1" applyAlignment="1">
      <alignment horizontal="center" vertical="center" textRotation="90" wrapText="1"/>
    </xf>
    <xf numFmtId="0" fontId="31" fillId="0" borderId="12" xfId="22" applyFont="1" applyFill="1" applyBorder="1" applyAlignment="1">
      <alignment horizontal="center" vertical="center" textRotation="90" wrapText="1"/>
    </xf>
    <xf numFmtId="0" fontId="31" fillId="0" borderId="0" xfId="22" applyFont="1" applyBorder="1" applyAlignment="1">
      <alignment vertical="center" wrapText="1"/>
    </xf>
    <xf numFmtId="0" fontId="14" fillId="3" borderId="13" xfId="22" applyFont="1" applyFill="1" applyBorder="1" applyAlignment="1">
      <alignment vertical="center"/>
    </xf>
    <xf numFmtId="0" fontId="31" fillId="3" borderId="14" xfId="22" applyFont="1" applyFill="1" applyBorder="1" applyAlignment="1">
      <alignment vertical="center"/>
    </xf>
    <xf numFmtId="0" fontId="31" fillId="3" borderId="15" xfId="22" applyFont="1" applyFill="1" applyBorder="1" applyAlignment="1" applyProtection="1">
      <alignment horizontal="right" vertical="center"/>
    </xf>
    <xf numFmtId="0" fontId="31" fillId="3" borderId="0" xfId="22" applyFont="1" applyFill="1" applyBorder="1" applyAlignment="1" applyProtection="1">
      <alignment horizontal="right" vertical="center"/>
    </xf>
    <xf numFmtId="0" fontId="31" fillId="3" borderId="16" xfId="22" applyFont="1" applyFill="1" applyBorder="1" applyAlignment="1" applyProtection="1">
      <alignment horizontal="right" vertical="center"/>
    </xf>
    <xf numFmtId="0" fontId="31" fillId="0" borderId="0" xfId="22" applyFont="1" applyBorder="1" applyAlignment="1">
      <alignment horizontal="right" vertical="center"/>
    </xf>
    <xf numFmtId="0" fontId="14" fillId="0" borderId="17" xfId="22" applyFont="1" applyFill="1" applyBorder="1" applyAlignment="1">
      <alignment vertical="center"/>
    </xf>
    <xf numFmtId="0" fontId="31" fillId="3" borderId="18" xfId="22" applyFont="1" applyFill="1" applyBorder="1" applyAlignment="1" applyProtection="1">
      <alignment horizontal="right" vertical="center"/>
      <protection locked="0"/>
    </xf>
    <xf numFmtId="0" fontId="31" fillId="3" borderId="15" xfId="22" applyFont="1" applyFill="1" applyBorder="1" applyAlignment="1" applyProtection="1">
      <alignment horizontal="right" vertical="center"/>
      <protection locked="0"/>
    </xf>
    <xf numFmtId="0" fontId="31" fillId="3" borderId="19" xfId="22" applyFont="1" applyFill="1" applyBorder="1" applyAlignment="1" applyProtection="1">
      <alignment horizontal="right" vertical="center"/>
      <protection locked="0"/>
    </xf>
    <xf numFmtId="0" fontId="31" fillId="3" borderId="20" xfId="22" applyFont="1" applyFill="1" applyBorder="1" applyAlignment="1" applyProtection="1">
      <alignment horizontal="right" vertical="center"/>
      <protection locked="0"/>
    </xf>
    <xf numFmtId="0" fontId="31" fillId="0" borderId="21" xfId="22" quotePrefix="1" applyFont="1" applyFill="1" applyBorder="1" applyAlignment="1">
      <alignment horizontal="center" vertical="center"/>
    </xf>
    <xf numFmtId="0" fontId="31" fillId="15" borderId="0" xfId="22" applyFont="1" applyFill="1" applyBorder="1" applyAlignment="1" applyProtection="1">
      <alignment horizontal="right" vertical="center"/>
      <protection locked="0"/>
    </xf>
    <xf numFmtId="0" fontId="31" fillId="15" borderId="22" xfId="22" applyFont="1" applyFill="1" applyBorder="1" applyAlignment="1" applyProtection="1">
      <alignment horizontal="right" vertical="center"/>
      <protection locked="0"/>
    </xf>
    <xf numFmtId="0" fontId="31" fillId="0" borderId="20" xfId="22" applyFont="1" applyFill="1" applyBorder="1" applyAlignment="1" applyProtection="1">
      <alignment vertical="center"/>
      <protection locked="0"/>
    </xf>
    <xf numFmtId="0" fontId="31" fillId="15" borderId="23" xfId="22" applyFont="1" applyFill="1" applyBorder="1" applyAlignment="1" applyProtection="1">
      <alignment horizontal="right" vertical="center"/>
      <protection locked="0"/>
    </xf>
    <xf numFmtId="0" fontId="31" fillId="15" borderId="2" xfId="22" applyFont="1" applyFill="1" applyBorder="1" applyAlignment="1" applyProtection="1">
      <alignment horizontal="right" vertical="center"/>
      <protection locked="0"/>
    </xf>
    <xf numFmtId="0" fontId="31" fillId="15" borderId="24" xfId="22" applyFont="1" applyFill="1" applyBorder="1" applyAlignment="1" applyProtection="1">
      <alignment horizontal="right" vertical="center"/>
      <protection locked="0"/>
    </xf>
    <xf numFmtId="0" fontId="31" fillId="0" borderId="25" xfId="22" applyFont="1" applyFill="1" applyBorder="1" applyAlignment="1" applyProtection="1">
      <alignment horizontal="right" vertical="center"/>
      <protection locked="0"/>
    </xf>
    <xf numFmtId="0" fontId="31" fillId="0" borderId="23" xfId="22" applyFont="1" applyFill="1" applyBorder="1" applyAlignment="1" applyProtection="1">
      <alignment horizontal="right" vertical="center"/>
      <protection locked="0"/>
    </xf>
    <xf numFmtId="0" fontId="31" fillId="0" borderId="26" xfId="22" applyFont="1" applyFill="1" applyBorder="1" applyAlignment="1" applyProtection="1">
      <alignment horizontal="right" vertical="center"/>
      <protection locked="0"/>
    </xf>
    <xf numFmtId="0" fontId="31" fillId="15" borderId="27" xfId="22" applyFont="1" applyFill="1" applyBorder="1" applyAlignment="1" applyProtection="1">
      <alignment horizontal="right" vertical="center"/>
      <protection locked="0"/>
    </xf>
    <xf numFmtId="0" fontId="31" fillId="15" borderId="28" xfId="22" applyFont="1" applyFill="1" applyBorder="1" applyAlignment="1" applyProtection="1">
      <alignment horizontal="right" vertical="center"/>
      <protection locked="0"/>
    </xf>
    <xf numFmtId="0" fontId="31" fillId="0" borderId="29" xfId="22" applyFont="1" applyFill="1" applyBorder="1" applyAlignment="1" applyProtection="1">
      <alignment horizontal="right" vertical="center"/>
      <protection locked="0"/>
    </xf>
    <xf numFmtId="0" fontId="31" fillId="0" borderId="30" xfId="22" applyFont="1" applyFill="1" applyBorder="1" applyAlignment="1" applyProtection="1">
      <alignment horizontal="right" vertical="center"/>
      <protection locked="0"/>
    </xf>
    <xf numFmtId="0" fontId="31" fillId="0" borderId="31" xfId="22" applyFont="1" applyFill="1" applyBorder="1" applyAlignment="1" applyProtection="1">
      <alignment horizontal="right" vertical="center"/>
      <protection locked="0"/>
    </xf>
    <xf numFmtId="0" fontId="31" fillId="15" borderId="32" xfId="22" applyFont="1" applyFill="1" applyBorder="1" applyAlignment="1" applyProtection="1">
      <alignment horizontal="right" vertical="center"/>
      <protection locked="0"/>
    </xf>
    <xf numFmtId="0" fontId="31" fillId="7" borderId="20" xfId="22" applyFont="1" applyFill="1" applyBorder="1" applyAlignment="1" applyProtection="1">
      <alignment vertical="center"/>
      <protection locked="0"/>
    </xf>
    <xf numFmtId="0" fontId="31" fillId="15" borderId="33" xfId="22" applyFont="1" applyFill="1" applyBorder="1" applyAlignment="1" applyProtection="1">
      <alignment horizontal="right" vertical="center"/>
      <protection locked="0"/>
    </xf>
    <xf numFmtId="0" fontId="31" fillId="15" borderId="34" xfId="22" applyFont="1" applyFill="1" applyBorder="1" applyAlignment="1" applyProtection="1">
      <alignment horizontal="right" vertical="center"/>
      <protection locked="0"/>
    </xf>
    <xf numFmtId="0" fontId="31" fillId="15" borderId="15" xfId="22" applyFont="1" applyFill="1" applyBorder="1" applyAlignment="1" applyProtection="1">
      <alignment horizontal="right" vertical="center"/>
      <protection locked="0"/>
    </xf>
    <xf numFmtId="0" fontId="31" fillId="15" borderId="19" xfId="22" applyFont="1" applyFill="1" applyBorder="1" applyAlignment="1" applyProtection="1">
      <alignment horizontal="right" vertical="center"/>
      <protection locked="0"/>
    </xf>
    <xf numFmtId="0" fontId="31" fillId="0" borderId="31" xfId="22" applyFont="1" applyFill="1" applyBorder="1" applyAlignment="1" applyProtection="1">
      <alignment vertical="center"/>
      <protection locked="0"/>
    </xf>
    <xf numFmtId="0" fontId="31" fillId="0" borderId="30" xfId="22" applyFont="1" applyFill="1" applyBorder="1" applyAlignment="1" applyProtection="1">
      <alignment vertical="center"/>
      <protection locked="0"/>
    </xf>
    <xf numFmtId="0" fontId="31" fillId="15" borderId="27" xfId="22" applyFont="1" applyFill="1" applyBorder="1" applyAlignment="1" applyProtection="1">
      <alignment vertical="center"/>
      <protection locked="0"/>
    </xf>
    <xf numFmtId="0" fontId="31" fillId="15" borderId="28" xfId="22" applyFont="1" applyFill="1" applyBorder="1" applyAlignment="1" applyProtection="1">
      <alignment vertical="center"/>
      <protection locked="0"/>
    </xf>
    <xf numFmtId="0" fontId="31" fillId="15" borderId="32" xfId="22" applyFont="1" applyFill="1" applyBorder="1" applyAlignment="1" applyProtection="1">
      <alignment vertical="center"/>
      <protection locked="0"/>
    </xf>
    <xf numFmtId="0" fontId="31" fillId="0" borderId="0" xfId="22" applyFont="1" applyFill="1" applyBorder="1" applyAlignment="1">
      <alignment horizontal="right" vertical="center"/>
    </xf>
    <xf numFmtId="0" fontId="14" fillId="3" borderId="35" xfId="22" applyFont="1" applyFill="1" applyBorder="1" applyAlignment="1">
      <alignment vertical="center"/>
    </xf>
    <xf numFmtId="0" fontId="31" fillId="3" borderId="36" xfId="22" applyFont="1" applyFill="1" applyBorder="1" applyAlignment="1">
      <alignment vertical="center"/>
    </xf>
    <xf numFmtId="0" fontId="31" fillId="3" borderId="37" xfId="22" applyFont="1" applyFill="1" applyBorder="1" applyAlignment="1" applyProtection="1">
      <alignment horizontal="right" vertical="center"/>
      <protection locked="0"/>
    </xf>
    <xf numFmtId="0" fontId="31" fillId="3" borderId="2" xfId="22" applyFont="1" applyFill="1" applyBorder="1" applyAlignment="1" applyProtection="1">
      <alignment horizontal="right" vertical="center"/>
      <protection locked="0"/>
    </xf>
    <xf numFmtId="0" fontId="31" fillId="3" borderId="0" xfId="22" applyFont="1" applyFill="1" applyBorder="1" applyAlignment="1" applyProtection="1">
      <alignment horizontal="right" vertical="center"/>
      <protection locked="0"/>
    </xf>
    <xf numFmtId="0" fontId="31" fillId="3" borderId="38" xfId="22" applyFont="1" applyFill="1" applyBorder="1" applyAlignment="1" applyProtection="1">
      <alignment horizontal="right" vertical="center"/>
      <protection locked="0"/>
    </xf>
    <xf numFmtId="0" fontId="14" fillId="0" borderId="21" xfId="22" applyFont="1" applyFill="1" applyBorder="1" applyAlignment="1">
      <alignment vertical="center"/>
    </xf>
    <xf numFmtId="0" fontId="31" fillId="0" borderId="39" xfId="22" applyFont="1" applyFill="1" applyBorder="1" applyAlignment="1" applyProtection="1">
      <alignment vertical="center"/>
      <protection locked="0"/>
    </xf>
    <xf numFmtId="0" fontId="31" fillId="0" borderId="34" xfId="22" applyFont="1" applyFill="1" applyBorder="1" applyAlignment="1" applyProtection="1">
      <alignment vertical="center"/>
      <protection locked="0"/>
    </xf>
    <xf numFmtId="0" fontId="31" fillId="0" borderId="16" xfId="22" applyFont="1" applyFill="1" applyBorder="1" applyAlignment="1" applyProtection="1">
      <alignment vertical="center"/>
      <protection locked="0"/>
    </xf>
    <xf numFmtId="0" fontId="31" fillId="0" borderId="33" xfId="22" applyFont="1" applyFill="1" applyBorder="1" applyAlignment="1" applyProtection="1">
      <alignment vertical="center"/>
      <protection locked="0"/>
    </xf>
    <xf numFmtId="0" fontId="14" fillId="0" borderId="40" xfId="22" applyFont="1" applyFill="1" applyBorder="1" applyAlignment="1" applyProtection="1">
      <alignment vertical="center"/>
      <protection locked="0"/>
    </xf>
    <xf numFmtId="0" fontId="14" fillId="0" borderId="41" xfId="22" applyFont="1" applyFill="1" applyBorder="1" applyAlignment="1" applyProtection="1">
      <alignment vertical="center"/>
      <protection locked="0"/>
    </xf>
    <xf numFmtId="0" fontId="14" fillId="0" borderId="0" xfId="22" applyFont="1"/>
    <xf numFmtId="0" fontId="31" fillId="3" borderId="13" xfId="22" applyFont="1" applyFill="1" applyBorder="1" applyAlignment="1">
      <alignment vertical="center"/>
    </xf>
    <xf numFmtId="0" fontId="31" fillId="3" borderId="42" xfId="22" applyFont="1" applyFill="1" applyBorder="1" applyAlignment="1" applyProtection="1">
      <alignment horizontal="right" vertical="center"/>
      <protection locked="0"/>
    </xf>
    <xf numFmtId="0" fontId="31" fillId="0" borderId="0" xfId="22" applyFont="1" applyBorder="1"/>
    <xf numFmtId="0" fontId="31" fillId="0" borderId="21" xfId="22" applyFont="1" applyBorder="1" applyAlignment="1">
      <alignment horizontal="center"/>
    </xf>
    <xf numFmtId="0" fontId="31" fillId="15" borderId="43" xfId="22" applyFont="1" applyFill="1" applyBorder="1" applyAlignment="1" applyProtection="1">
      <alignment horizontal="right" vertical="center"/>
      <protection locked="0"/>
    </xf>
    <xf numFmtId="0" fontId="31" fillId="15" borderId="25" xfId="22" applyFont="1" applyFill="1" applyBorder="1" applyAlignment="1" applyProtection="1">
      <alignment horizontal="right" vertical="center"/>
      <protection locked="0"/>
    </xf>
    <xf numFmtId="0" fontId="31" fillId="15" borderId="35" xfId="22" applyFont="1" applyFill="1" applyBorder="1" applyAlignment="1" applyProtection="1">
      <alignment horizontal="right" vertical="center"/>
      <protection locked="0"/>
    </xf>
    <xf numFmtId="0" fontId="31" fillId="15" borderId="37" xfId="22" applyFont="1" applyFill="1" applyBorder="1" applyAlignment="1" applyProtection="1">
      <alignment horizontal="right" vertical="center"/>
      <protection locked="0"/>
    </xf>
    <xf numFmtId="0" fontId="31" fillId="15" borderId="18" xfId="22" applyFont="1" applyFill="1" applyBorder="1" applyAlignment="1" applyProtection="1">
      <alignment horizontal="right" vertical="center"/>
      <protection locked="0"/>
    </xf>
    <xf numFmtId="0" fontId="31" fillId="15" borderId="44" xfId="22" applyFont="1" applyFill="1" applyBorder="1" applyAlignment="1" applyProtection="1">
      <alignment horizontal="right" vertical="center"/>
      <protection locked="0"/>
    </xf>
    <xf numFmtId="0" fontId="31" fillId="0" borderId="21" xfId="22" applyFont="1" applyFill="1" applyBorder="1" applyAlignment="1">
      <alignment horizontal="center"/>
    </xf>
    <xf numFmtId="0" fontId="31" fillId="15" borderId="0" xfId="22" applyFont="1" applyFill="1" applyBorder="1" applyAlignment="1" applyProtection="1">
      <alignment vertical="center"/>
      <protection locked="0"/>
    </xf>
    <xf numFmtId="0" fontId="31" fillId="0" borderId="17" xfId="22" applyFont="1" applyBorder="1" applyAlignment="1">
      <alignment horizontal="center"/>
    </xf>
    <xf numFmtId="0" fontId="32" fillId="0" borderId="17" xfId="22" applyFont="1" applyFill="1" applyBorder="1" applyAlignment="1">
      <alignment vertical="center"/>
    </xf>
    <xf numFmtId="0" fontId="32" fillId="0" borderId="45" xfId="22" applyFont="1" applyFill="1" applyBorder="1" applyAlignment="1">
      <alignment vertical="center"/>
    </xf>
    <xf numFmtId="0" fontId="31" fillId="3" borderId="46" xfId="22" applyFont="1" applyFill="1" applyBorder="1" applyAlignment="1">
      <alignment vertical="center"/>
    </xf>
    <xf numFmtId="0" fontId="31" fillId="3" borderId="47" xfId="22" applyFont="1" applyFill="1" applyBorder="1" applyAlignment="1">
      <alignment vertical="center"/>
    </xf>
    <xf numFmtId="0" fontId="32" fillId="0" borderId="48" xfId="22" applyFont="1" applyFill="1" applyBorder="1" applyAlignment="1">
      <alignment vertical="center"/>
    </xf>
    <xf numFmtId="0" fontId="32" fillId="0" borderId="49" xfId="22" applyFont="1" applyFill="1" applyBorder="1" applyAlignment="1">
      <alignment vertical="center"/>
    </xf>
    <xf numFmtId="0" fontId="14" fillId="0" borderId="50" xfId="22" applyFont="1" applyFill="1" applyBorder="1" applyAlignment="1" applyProtection="1">
      <alignment vertical="center"/>
      <protection locked="0"/>
    </xf>
    <xf numFmtId="0" fontId="31" fillId="3" borderId="51" xfId="22" applyFont="1" applyFill="1" applyBorder="1" applyAlignment="1">
      <alignment vertical="center"/>
    </xf>
    <xf numFmtId="0" fontId="31" fillId="3" borderId="52" xfId="22" applyFont="1" applyFill="1" applyBorder="1" applyAlignment="1">
      <alignment vertical="center"/>
    </xf>
    <xf numFmtId="0" fontId="31" fillId="0" borderId="0" xfId="22" applyFont="1" applyFill="1" applyBorder="1" applyAlignment="1">
      <alignment vertical="center"/>
    </xf>
    <xf numFmtId="0" fontId="35" fillId="0" borderId="0" xfId="22" applyFont="1" applyFill="1" applyBorder="1" applyAlignment="1">
      <alignment vertical="center"/>
    </xf>
    <xf numFmtId="0" fontId="31" fillId="7" borderId="31" xfId="22" applyFont="1" applyFill="1" applyBorder="1" applyAlignment="1" applyProtection="1">
      <alignment horizontal="right" vertical="center"/>
      <protection locked="0"/>
    </xf>
    <xf numFmtId="0" fontId="31" fillId="0" borderId="36" xfId="22" applyFont="1" applyFill="1" applyBorder="1" applyAlignment="1" applyProtection="1">
      <alignment vertical="center"/>
      <protection locked="0"/>
    </xf>
    <xf numFmtId="0" fontId="31" fillId="0" borderId="19" xfId="22" applyFont="1" applyFill="1" applyBorder="1" applyAlignment="1" applyProtection="1">
      <alignment vertical="center"/>
      <protection locked="0"/>
    </xf>
    <xf numFmtId="0" fontId="14" fillId="0" borderId="53" xfId="22" applyFont="1" applyFill="1" applyBorder="1" applyAlignment="1" applyProtection="1">
      <alignment vertical="center"/>
      <protection locked="0"/>
    </xf>
    <xf numFmtId="0" fontId="31" fillId="0" borderId="54" xfId="22" applyFont="1" applyBorder="1"/>
    <xf numFmtId="0" fontId="31" fillId="0" borderId="54" xfId="22" applyFont="1" applyFill="1" applyBorder="1"/>
    <xf numFmtId="0" fontId="31" fillId="0" borderId="54" xfId="22" applyFont="1" applyFill="1" applyBorder="1" applyAlignment="1">
      <alignment vertical="center"/>
    </xf>
    <xf numFmtId="0" fontId="31" fillId="0" borderId="45" xfId="22" applyFont="1" applyFill="1" applyBorder="1" applyAlignment="1">
      <alignment vertical="center"/>
    </xf>
    <xf numFmtId="0" fontId="31" fillId="0" borderId="45" xfId="22" applyFont="1" applyBorder="1"/>
    <xf numFmtId="0" fontId="36" fillId="5" borderId="0" xfId="22" applyFont="1" applyFill="1" applyAlignment="1" applyProtection="1">
      <alignment vertical="center"/>
    </xf>
    <xf numFmtId="0" fontId="31" fillId="0" borderId="0" xfId="22" applyFont="1" applyAlignment="1" applyProtection="1">
      <alignment vertical="center"/>
    </xf>
    <xf numFmtId="0" fontId="36" fillId="0" borderId="0" xfId="22" applyFont="1" applyFill="1" applyAlignment="1" applyProtection="1">
      <alignment vertical="center"/>
    </xf>
    <xf numFmtId="49" fontId="33" fillId="0" borderId="0" xfId="22" applyNumberFormat="1" applyFont="1" applyFill="1" applyAlignment="1" applyProtection="1">
      <alignment vertical="center"/>
    </xf>
    <xf numFmtId="0" fontId="37" fillId="0" borderId="0" xfId="22" applyNumberFormat="1" applyFont="1" applyFill="1" applyAlignment="1" applyProtection="1">
      <alignment horizontal="left" vertical="center" wrapText="1"/>
    </xf>
    <xf numFmtId="0" fontId="31" fillId="0" borderId="0" xfId="22" applyFont="1" applyFill="1" applyAlignment="1" applyProtection="1">
      <alignment vertical="center"/>
    </xf>
    <xf numFmtId="0" fontId="3" fillId="0" borderId="0" xfId="22" applyFont="1" applyAlignment="1" applyProtection="1"/>
    <xf numFmtId="0" fontId="28" fillId="3" borderId="0" xfId="22" applyFont="1" applyFill="1" applyAlignment="1" applyProtection="1">
      <alignment horizontal="center"/>
    </xf>
    <xf numFmtId="49" fontId="25" fillId="3" borderId="0" xfId="22" applyNumberFormat="1" applyFont="1" applyFill="1" applyBorder="1" applyAlignment="1" applyProtection="1">
      <alignment horizontal="left"/>
    </xf>
    <xf numFmtId="169" fontId="25" fillId="3" borderId="0" xfId="22" quotePrefix="1" applyNumberFormat="1" applyFont="1" applyFill="1" applyAlignment="1" applyProtection="1">
      <alignment horizontal="right"/>
    </xf>
    <xf numFmtId="0" fontId="28" fillId="3" borderId="0" xfId="22" applyFont="1" applyFill="1" applyAlignment="1" applyProtection="1">
      <alignment horizontal="right"/>
    </xf>
    <xf numFmtId="169" fontId="25" fillId="3" borderId="0" xfId="22" applyNumberFormat="1" applyFont="1" applyFill="1" applyAlignment="1" applyProtection="1">
      <alignment horizontal="right"/>
    </xf>
    <xf numFmtId="0" fontId="28" fillId="3" borderId="0" xfId="22" applyFont="1" applyFill="1" applyAlignment="1" applyProtection="1"/>
    <xf numFmtId="0" fontId="28" fillId="6" borderId="0" xfId="22" applyFont="1" applyFill="1" applyBorder="1" applyAlignment="1" applyProtection="1">
      <alignment horizontal="center"/>
    </xf>
    <xf numFmtId="170" fontId="28" fillId="6" borderId="0" xfId="22" applyNumberFormat="1" applyFont="1" applyFill="1" applyBorder="1" applyAlignment="1" applyProtection="1"/>
    <xf numFmtId="0" fontId="38" fillId="6" borderId="0" xfId="22" applyFont="1" applyFill="1" applyBorder="1" applyAlignment="1" applyProtection="1">
      <alignment horizontal="center"/>
    </xf>
    <xf numFmtId="0" fontId="28" fillId="6" borderId="0" xfId="22" applyFont="1" applyFill="1" applyBorder="1" applyAlignment="1" applyProtection="1"/>
    <xf numFmtId="0" fontId="11" fillId="0" borderId="0" xfId="22" applyFont="1" applyBorder="1" applyAlignment="1" applyProtection="1"/>
    <xf numFmtId="0" fontId="3" fillId="3" borderId="55" xfId="22" applyFont="1" applyFill="1" applyBorder="1" applyAlignment="1" applyProtection="1"/>
    <xf numFmtId="49" fontId="3" fillId="3" borderId="0" xfId="22" applyNumberFormat="1" applyFont="1" applyFill="1" applyBorder="1" applyAlignment="1" applyProtection="1">
      <alignment horizontal="center"/>
    </xf>
    <xf numFmtId="170" fontId="25" fillId="3" borderId="0" xfId="22" applyNumberFormat="1" applyFont="1" applyFill="1" applyAlignment="1" applyProtection="1">
      <alignment horizontal="center"/>
    </xf>
    <xf numFmtId="171" fontId="25" fillId="3" borderId="0" xfId="22" applyNumberFormat="1" applyFont="1" applyFill="1" applyAlignment="1" applyProtection="1">
      <alignment horizontal="center"/>
    </xf>
    <xf numFmtId="0" fontId="3" fillId="3" borderId="0" xfId="22" applyFont="1" applyFill="1" applyBorder="1" applyAlignment="1" applyProtection="1"/>
    <xf numFmtId="0" fontId="39" fillId="0" borderId="0" xfId="22" applyFont="1" applyBorder="1" applyAlignment="1" applyProtection="1"/>
    <xf numFmtId="0" fontId="3" fillId="3" borderId="1" xfId="22" applyFont="1" applyFill="1" applyBorder="1" applyAlignment="1" applyProtection="1"/>
    <xf numFmtId="170" fontId="28" fillId="3" borderId="0" xfId="22" applyNumberFormat="1" applyFont="1" applyFill="1" applyAlignment="1" applyProtection="1"/>
    <xf numFmtId="0" fontId="3" fillId="3" borderId="0" xfId="22" applyFont="1" applyFill="1" applyAlignment="1" applyProtection="1"/>
    <xf numFmtId="0" fontId="3" fillId="3" borderId="0" xfId="22" applyFont="1" applyFill="1" applyBorder="1" applyAlignment="1">
      <alignment horizontal="left"/>
    </xf>
    <xf numFmtId="0" fontId="2" fillId="3" borderId="0" xfId="22" applyFont="1" applyFill="1" applyBorder="1" applyAlignment="1">
      <alignment horizontal="center"/>
    </xf>
    <xf numFmtId="3" fontId="3" fillId="0" borderId="1" xfId="22" applyNumberFormat="1" applyFont="1" applyBorder="1" applyAlignment="1" applyProtection="1">
      <protection locked="0"/>
    </xf>
    <xf numFmtId="0" fontId="3" fillId="3" borderId="0" xfId="22" applyFont="1" applyFill="1" applyBorder="1" applyAlignment="1" applyProtection="1">
      <protection locked="0"/>
    </xf>
    <xf numFmtId="0" fontId="2" fillId="0" borderId="0" xfId="22" applyFont="1" applyBorder="1" applyAlignment="1"/>
    <xf numFmtId="0" fontId="39" fillId="0" borderId="0" xfId="22" applyFont="1" applyBorder="1" applyAlignment="1"/>
    <xf numFmtId="3" fontId="3" fillId="3" borderId="1" xfId="22" applyNumberFormat="1" applyFont="1" applyFill="1" applyBorder="1" applyAlignment="1" applyProtection="1">
      <protection locked="0"/>
    </xf>
    <xf numFmtId="0" fontId="11" fillId="0" borderId="0" xfId="22" applyFont="1" applyFill="1" applyBorder="1" applyAlignment="1"/>
    <xf numFmtId="0" fontId="3" fillId="3" borderId="0" xfId="22" applyFont="1" applyFill="1" applyAlignment="1" applyProtection="1">
      <alignment horizontal="left"/>
    </xf>
    <xf numFmtId="0" fontId="3" fillId="3" borderId="56" xfId="22" applyFont="1" applyFill="1" applyBorder="1" applyAlignment="1" applyProtection="1">
      <protection locked="0"/>
    </xf>
    <xf numFmtId="0" fontId="39" fillId="0" borderId="0" xfId="22" applyFont="1" applyFill="1" applyBorder="1" applyAlignment="1"/>
    <xf numFmtId="0" fontId="2" fillId="0" borderId="0" xfId="22" applyFont="1" applyFill="1" applyBorder="1" applyAlignment="1"/>
    <xf numFmtId="0" fontId="3" fillId="0" borderId="0" xfId="22" applyFont="1" applyFill="1" applyAlignment="1" applyProtection="1"/>
    <xf numFmtId="0" fontId="3" fillId="0" borderId="0" xfId="22" applyFont="1" applyFill="1" applyBorder="1" applyAlignment="1" applyProtection="1"/>
    <xf numFmtId="171" fontId="25" fillId="6" borderId="0" xfId="22" applyNumberFormat="1" applyFont="1" applyFill="1" applyBorder="1" applyAlignment="1" applyProtection="1">
      <alignment horizontal="center"/>
      <protection locked="0"/>
    </xf>
    <xf numFmtId="0" fontId="28" fillId="6" borderId="0" xfId="22" applyFont="1" applyFill="1" applyBorder="1" applyAlignment="1" applyProtection="1">
      <protection locked="0"/>
    </xf>
    <xf numFmtId="0" fontId="3" fillId="0" borderId="0" xfId="22" applyFont="1" applyBorder="1" applyAlignment="1" applyProtection="1"/>
    <xf numFmtId="3" fontId="41" fillId="0" borderId="0" xfId="24" applyNumberFormat="1" applyFont="1" applyFill="1" applyBorder="1" applyAlignment="1">
      <alignment horizontal="left"/>
    </xf>
    <xf numFmtId="170" fontId="25" fillId="3" borderId="0" xfId="22" applyNumberFormat="1" applyFont="1" applyFill="1" applyBorder="1" applyAlignment="1" applyProtection="1">
      <alignment horizontal="center"/>
    </xf>
    <xf numFmtId="171" fontId="25" fillId="3" borderId="0" xfId="22" applyNumberFormat="1" applyFont="1" applyFill="1" applyBorder="1" applyAlignment="1" applyProtection="1">
      <alignment horizontal="center"/>
      <protection locked="0"/>
    </xf>
    <xf numFmtId="3" fontId="42" fillId="0" borderId="0" xfId="24" applyNumberFormat="1" applyFont="1" applyFill="1" applyBorder="1" applyAlignment="1">
      <alignment horizontal="left"/>
    </xf>
    <xf numFmtId="0" fontId="2" fillId="0" borderId="0" xfId="22" applyFont="1" applyProtection="1"/>
    <xf numFmtId="0" fontId="3" fillId="16" borderId="0" xfId="22" applyFont="1" applyFill="1" applyProtection="1"/>
    <xf numFmtId="49" fontId="3" fillId="3" borderId="0" xfId="22" applyNumberFormat="1" applyFont="1" applyFill="1" applyBorder="1" applyAlignment="1" applyProtection="1">
      <alignment horizontal="left"/>
    </xf>
    <xf numFmtId="0" fontId="2" fillId="0" borderId="0" xfId="22" applyFont="1" applyBorder="1"/>
    <xf numFmtId="0" fontId="43" fillId="0" borderId="57" xfId="22" applyFont="1" applyBorder="1" applyAlignment="1" applyProtection="1"/>
    <xf numFmtId="0" fontId="3" fillId="3" borderId="58" xfId="22" applyFont="1" applyFill="1" applyBorder="1" applyAlignment="1" applyProtection="1"/>
    <xf numFmtId="49" fontId="3" fillId="3" borderId="57" xfId="22" applyNumberFormat="1" applyFont="1" applyFill="1" applyBorder="1" applyAlignment="1" applyProtection="1">
      <alignment horizontal="center"/>
    </xf>
    <xf numFmtId="170" fontId="28" fillId="3" borderId="57" xfId="22" applyNumberFormat="1" applyFont="1" applyFill="1" applyBorder="1" applyAlignment="1" applyProtection="1"/>
    <xf numFmtId="171" fontId="25" fillId="3" borderId="57" xfId="22" applyNumberFormat="1" applyFont="1" applyFill="1" applyBorder="1" applyAlignment="1" applyProtection="1">
      <alignment horizontal="center"/>
    </xf>
    <xf numFmtId="0" fontId="3" fillId="3" borderId="57" xfId="22" applyFont="1" applyFill="1" applyBorder="1" applyAlignment="1" applyProtection="1"/>
    <xf numFmtId="0" fontId="43" fillId="0" borderId="0" xfId="22" applyFont="1"/>
    <xf numFmtId="3" fontId="44" fillId="0" borderId="55" xfId="22" applyNumberFormat="1" applyFont="1" applyBorder="1" applyAlignment="1" applyProtection="1"/>
    <xf numFmtId="0" fontId="43" fillId="0" borderId="57" xfId="22" applyFont="1" applyBorder="1"/>
    <xf numFmtId="0" fontId="3" fillId="3" borderId="57" xfId="22" applyFont="1" applyFill="1" applyBorder="1" applyAlignment="1">
      <alignment horizontal="left"/>
    </xf>
    <xf numFmtId="0" fontId="2" fillId="3" borderId="57" xfId="22" applyFont="1" applyFill="1" applyBorder="1" applyAlignment="1">
      <alignment horizontal="center"/>
    </xf>
    <xf numFmtId="3" fontId="44" fillId="0" borderId="58" xfId="22" applyNumberFormat="1" applyFont="1" applyBorder="1" applyAlignment="1" applyProtection="1"/>
    <xf numFmtId="0" fontId="3" fillId="3" borderId="57" xfId="22" applyFont="1" applyFill="1" applyBorder="1" applyAlignment="1" applyProtection="1">
      <protection locked="0"/>
    </xf>
    <xf numFmtId="0" fontId="3" fillId="0" borderId="0" xfId="22" applyFont="1" applyAlignment="1" applyProtection="1">
      <alignment horizontal="center"/>
    </xf>
    <xf numFmtId="0" fontId="31" fillId="0" borderId="36" xfId="22" applyFont="1" applyFill="1" applyBorder="1" applyAlignment="1">
      <alignment vertical="center"/>
    </xf>
    <xf numFmtId="0" fontId="2" fillId="0" borderId="0" xfId="22" applyAlignment="1"/>
    <xf numFmtId="0" fontId="2" fillId="0" borderId="0" xfId="22" applyFont="1" applyAlignment="1"/>
    <xf numFmtId="0" fontId="2" fillId="0" borderId="0" xfId="22" applyFont="1" applyAlignment="1">
      <alignment horizontal="left" wrapText="1"/>
    </xf>
    <xf numFmtId="0" fontId="13" fillId="0" borderId="0" xfId="11" applyAlignment="1" applyProtection="1">
      <alignment vertical="center" wrapText="1"/>
    </xf>
    <xf numFmtId="0" fontId="2" fillId="0" borderId="0" xfId="0" applyNumberFormat="1" applyFont="1" applyFill="1" applyAlignment="1" applyProtection="1">
      <alignment horizontal="left" vertical="center" wrapText="1"/>
    </xf>
    <xf numFmtId="0" fontId="2" fillId="0" borderId="0" xfId="0" applyFont="1" applyAlignment="1">
      <alignment wrapText="1"/>
    </xf>
    <xf numFmtId="0" fontId="0" fillId="0" borderId="0" xfId="0" applyAlignment="1"/>
    <xf numFmtId="0" fontId="2" fillId="0" borderId="0" xfId="0" quotePrefix="1" applyFont="1" applyAlignment="1">
      <alignment vertical="top" wrapText="1"/>
    </xf>
    <xf numFmtId="0" fontId="0" fillId="0" borderId="0" xfId="0" applyAlignment="1">
      <alignment wrapText="1"/>
    </xf>
    <xf numFmtId="0" fontId="13" fillId="0" borderId="0" xfId="11" applyAlignment="1" applyProtection="1">
      <alignment wrapText="1"/>
    </xf>
    <xf numFmtId="0" fontId="41" fillId="0" borderId="0" xfId="22" applyFont="1" applyAlignment="1">
      <alignment vertical="center" wrapText="1"/>
    </xf>
    <xf numFmtId="0" fontId="10" fillId="0" borderId="0" xfId="22" applyFont="1" applyFill="1" applyAlignment="1">
      <alignment vertical="top" wrapText="1"/>
    </xf>
    <xf numFmtId="49" fontId="2" fillId="0" borderId="0" xfId="0" applyNumberFormat="1" applyFont="1" applyAlignment="1">
      <alignment vertical="center" wrapText="1"/>
    </xf>
    <xf numFmtId="0" fontId="0" fillId="0" borderId="0" xfId="0" applyAlignment="1">
      <alignment vertical="center"/>
    </xf>
    <xf numFmtId="0" fontId="2" fillId="0" borderId="0" xfId="0" applyFont="1" applyAlignment="1">
      <alignment horizontal="left"/>
    </xf>
    <xf numFmtId="0" fontId="11" fillId="0" borderId="0" xfId="0" applyFont="1" applyAlignment="1"/>
    <xf numFmtId="0" fontId="11" fillId="0" borderId="0" xfId="0" applyFont="1"/>
    <xf numFmtId="0" fontId="2" fillId="0" borderId="0" xfId="0" applyFont="1" applyAlignment="1"/>
    <xf numFmtId="0" fontId="2" fillId="0" borderId="0" xfId="0" applyFont="1" applyAlignment="1">
      <alignment horizontal="left" vertical="top"/>
    </xf>
    <xf numFmtId="0" fontId="63" fillId="0" borderId="0" xfId="0" applyFont="1" applyAlignment="1"/>
    <xf numFmtId="0" fontId="63" fillId="0" borderId="0" xfId="0" applyFont="1"/>
    <xf numFmtId="0" fontId="63" fillId="0" borderId="0" xfId="0" applyFont="1" applyAlignment="1">
      <alignment horizontal="center" vertical="top"/>
    </xf>
    <xf numFmtId="0" fontId="63" fillId="0" borderId="0" xfId="0" applyFont="1" applyAlignment="1">
      <alignment horizontal="center"/>
    </xf>
    <xf numFmtId="0" fontId="11" fillId="0" borderId="0" xfId="0" applyFont="1" applyFill="1"/>
    <xf numFmtId="0" fontId="11" fillId="0" borderId="0" xfId="0" applyFont="1" applyAlignment="1">
      <alignment horizontal="left"/>
    </xf>
    <xf numFmtId="0" fontId="2" fillId="0" borderId="0" xfId="0" applyFont="1"/>
    <xf numFmtId="0" fontId="11" fillId="17" borderId="0" xfId="0" applyFont="1" applyFill="1" applyAlignment="1"/>
    <xf numFmtId="0" fontId="2" fillId="17" borderId="0" xfId="0" applyFont="1" applyFill="1" applyAlignment="1"/>
    <xf numFmtId="0" fontId="2" fillId="18" borderId="2" xfId="0" applyFont="1" applyFill="1" applyBorder="1" applyAlignment="1">
      <alignment horizontal="center"/>
    </xf>
    <xf numFmtId="0" fontId="2" fillId="18" borderId="0" xfId="0" applyFont="1" applyFill="1"/>
    <xf numFmtId="0" fontId="2" fillId="19" borderId="0" xfId="0" applyFont="1" applyFill="1" applyAlignment="1">
      <alignment horizontal="right"/>
    </xf>
    <xf numFmtId="0" fontId="11" fillId="18" borderId="15" xfId="0" applyFont="1" applyFill="1" applyBorder="1" applyAlignment="1">
      <alignment horizontal="right"/>
    </xf>
    <xf numFmtId="0" fontId="2" fillId="17" borderId="0" xfId="0" applyFont="1" applyFill="1"/>
    <xf numFmtId="0" fontId="2" fillId="18" borderId="0" xfId="0" applyFont="1" applyFill="1" applyAlignment="1">
      <alignment horizontal="right"/>
    </xf>
    <xf numFmtId="0" fontId="2" fillId="17" borderId="0" xfId="0" applyFont="1" applyFill="1" applyAlignment="1">
      <alignment horizontal="right"/>
    </xf>
    <xf numFmtId="0" fontId="2" fillId="18" borderId="0" xfId="0" applyFont="1" applyFill="1" applyAlignment="1">
      <alignment horizontal="center"/>
    </xf>
    <xf numFmtId="0" fontId="2" fillId="18" borderId="37" xfId="0" applyFont="1" applyFill="1" applyBorder="1"/>
    <xf numFmtId="0" fontId="63" fillId="17" borderId="0" xfId="0" applyFont="1" applyFill="1"/>
    <xf numFmtId="0" fontId="63" fillId="18" borderId="0" xfId="0" applyFont="1" applyFill="1" applyAlignment="1">
      <alignment horizontal="center"/>
    </xf>
    <xf numFmtId="0" fontId="63" fillId="19" borderId="0" xfId="0" applyFont="1" applyFill="1" applyAlignment="1">
      <alignment horizontal="right"/>
    </xf>
    <xf numFmtId="0" fontId="63" fillId="18" borderId="15" xfId="0" applyFont="1" applyFill="1" applyBorder="1" applyAlignment="1">
      <alignment horizontal="center"/>
    </xf>
    <xf numFmtId="0" fontId="63" fillId="18" borderId="0" xfId="0" applyFont="1" applyFill="1"/>
    <xf numFmtId="0" fontId="63" fillId="18" borderId="15" xfId="0" applyFont="1" applyFill="1" applyBorder="1"/>
    <xf numFmtId="1" fontId="63" fillId="19" borderId="0" xfId="0" applyNumberFormat="1" applyFont="1" applyFill="1"/>
    <xf numFmtId="0" fontId="63" fillId="18" borderId="2" xfId="0" applyFont="1" applyFill="1" applyBorder="1"/>
    <xf numFmtId="0" fontId="63" fillId="18" borderId="2" xfId="0" applyFont="1" applyFill="1" applyBorder="1" applyAlignment="1">
      <alignment horizontal="center"/>
    </xf>
    <xf numFmtId="0" fontId="63" fillId="19" borderId="0" xfId="0" applyFont="1" applyFill="1"/>
    <xf numFmtId="0" fontId="63" fillId="18" borderId="0" xfId="0" applyFont="1" applyFill="1" applyAlignment="1">
      <alignment horizontal="right"/>
    </xf>
    <xf numFmtId="0" fontId="63" fillId="17" borderId="0" xfId="0" applyFont="1" applyFill="1" applyAlignment="1">
      <alignment horizontal="right"/>
    </xf>
    <xf numFmtId="0" fontId="63" fillId="18" borderId="37" xfId="0" applyFont="1" applyFill="1" applyBorder="1"/>
    <xf numFmtId="0" fontId="31" fillId="20" borderId="31" xfId="22" applyFont="1" applyFill="1" applyBorder="1" applyAlignment="1" applyProtection="1">
      <alignment horizontal="right" vertical="center"/>
      <protection locked="0"/>
    </xf>
    <xf numFmtId="0" fontId="31" fillId="20" borderId="31" xfId="22" applyFont="1" applyFill="1" applyBorder="1" applyAlignment="1" applyProtection="1">
      <alignment vertical="center"/>
      <protection locked="0"/>
    </xf>
    <xf numFmtId="0" fontId="31" fillId="0" borderId="27" xfId="22" applyFont="1" applyFill="1" applyBorder="1" applyAlignment="1" applyProtection="1">
      <alignment horizontal="right" vertical="center"/>
      <protection locked="0"/>
    </xf>
    <xf numFmtId="0" fontId="31" fillId="16" borderId="15" xfId="22" applyFont="1" applyFill="1" applyBorder="1" applyAlignment="1" applyProtection="1">
      <alignment horizontal="right" vertical="center"/>
      <protection locked="0"/>
    </xf>
    <xf numFmtId="0" fontId="61" fillId="0" borderId="0" xfId="0" applyFont="1"/>
    <xf numFmtId="0" fontId="31" fillId="0" borderId="37" xfId="22" applyFont="1" applyFill="1" applyBorder="1" applyAlignment="1">
      <alignment vertical="center"/>
    </xf>
    <xf numFmtId="0" fontId="31" fillId="0" borderId="29" xfId="22" applyFont="1" applyFill="1" applyBorder="1" applyAlignment="1" applyProtection="1">
      <alignment vertical="center"/>
      <protection locked="0"/>
    </xf>
    <xf numFmtId="0" fontId="14" fillId="0" borderId="19" xfId="22" applyFont="1" applyFill="1" applyBorder="1"/>
    <xf numFmtId="0" fontId="14" fillId="0" borderId="22" xfId="22" applyFont="1" applyFill="1" applyBorder="1"/>
    <xf numFmtId="0" fontId="14" fillId="0" borderId="54" xfId="22" applyFont="1" applyFill="1" applyBorder="1"/>
    <xf numFmtId="0" fontId="31" fillId="0" borderId="59" xfId="22" applyFont="1" applyBorder="1" applyAlignment="1">
      <alignment horizontal="center" vertical="center" textRotation="90" wrapText="1"/>
    </xf>
    <xf numFmtId="0" fontId="14" fillId="0" borderId="60" xfId="22" applyFont="1" applyFill="1" applyBorder="1" applyAlignment="1" applyProtection="1">
      <alignment vertical="center"/>
      <protection locked="0"/>
    </xf>
    <xf numFmtId="0" fontId="6" fillId="0" borderId="0" xfId="22" applyFont="1" applyBorder="1"/>
    <xf numFmtId="0" fontId="4" fillId="0" borderId="0" xfId="22" applyFont="1" applyBorder="1" applyAlignment="1">
      <alignment vertical="top"/>
    </xf>
    <xf numFmtId="172" fontId="2" fillId="19" borderId="0" xfId="21" applyNumberFormat="1" applyFont="1" applyFill="1" applyAlignment="1">
      <alignment horizontal="right"/>
    </xf>
    <xf numFmtId="0" fontId="11" fillId="0" borderId="0" xfId="0" applyFont="1" applyBorder="1" applyAlignment="1">
      <alignment horizontal="center"/>
    </xf>
    <xf numFmtId="0" fontId="63" fillId="19" borderId="2" xfId="0" applyFont="1" applyFill="1" applyBorder="1" applyAlignment="1">
      <alignment horizontal="right"/>
    </xf>
    <xf numFmtId="0" fontId="0" fillId="0" borderId="0" xfId="0" applyAlignment="1">
      <alignment vertical="center"/>
    </xf>
    <xf numFmtId="3" fontId="63" fillId="19" borderId="0" xfId="20" applyNumberFormat="1" applyFont="1" applyFill="1" applyAlignment="1">
      <alignment horizontal="right"/>
    </xf>
    <xf numFmtId="3" fontId="63" fillId="19" borderId="0" xfId="13" applyNumberFormat="1" applyFont="1" applyFill="1" applyAlignment="1">
      <alignment horizontal="right"/>
    </xf>
    <xf numFmtId="3" fontId="63" fillId="19" borderId="15" xfId="0" applyNumberFormat="1" applyFont="1" applyFill="1" applyBorder="1"/>
    <xf numFmtId="3" fontId="63" fillId="19" borderId="0" xfId="0" applyNumberFormat="1" applyFont="1" applyFill="1"/>
    <xf numFmtId="3" fontId="63" fillId="19" borderId="2" xfId="0" applyNumberFormat="1" applyFont="1" applyFill="1" applyBorder="1"/>
    <xf numFmtId="3" fontId="63" fillId="19" borderId="0" xfId="0" applyNumberFormat="1" applyFont="1" applyFill="1" applyAlignment="1">
      <alignment horizontal="right"/>
    </xf>
    <xf numFmtId="3" fontId="63" fillId="19" borderId="37" xfId="0" applyNumberFormat="1" applyFont="1" applyFill="1" applyBorder="1"/>
    <xf numFmtId="3" fontId="63" fillId="18" borderId="37" xfId="0" applyNumberFormat="1" applyFont="1" applyFill="1" applyBorder="1"/>
    <xf numFmtId="0" fontId="6" fillId="3" borderId="0" xfId="0" applyFont="1" applyFill="1" applyAlignment="1" applyProtection="1">
      <alignment horizontal="right" vertical="center"/>
    </xf>
    <xf numFmtId="0" fontId="28" fillId="17" borderId="0" xfId="22" applyFont="1" applyFill="1" applyBorder="1" applyProtection="1"/>
    <xf numFmtId="0" fontId="38" fillId="17" borderId="0" xfId="0" applyFont="1" applyFill="1" applyBorder="1" applyAlignment="1" applyProtection="1">
      <alignment horizontal="left" vertical="top"/>
    </xf>
    <xf numFmtId="0" fontId="2" fillId="0" borderId="0" xfId="22" applyFont="1" applyFill="1" applyAlignment="1">
      <alignment vertical="center"/>
    </xf>
    <xf numFmtId="49" fontId="2" fillId="0" borderId="0" xfId="22" applyNumberFormat="1" applyFont="1" applyAlignment="1">
      <alignment vertical="top"/>
    </xf>
    <xf numFmtId="0" fontId="6" fillId="3" borderId="0" xfId="0" applyFont="1" applyFill="1" applyAlignment="1" applyProtection="1">
      <alignment horizontal="right"/>
    </xf>
    <xf numFmtId="0" fontId="2" fillId="0" borderId="0" xfId="22" quotePrefix="1"/>
    <xf numFmtId="0" fontId="2" fillId="18" borderId="2" xfId="0" applyFont="1" applyFill="1" applyBorder="1" applyAlignment="1">
      <alignment vertical="top"/>
    </xf>
    <xf numFmtId="0" fontId="2" fillId="18" borderId="2" xfId="0" applyFont="1" applyFill="1" applyBorder="1" applyAlignment="1">
      <alignment horizontal="right" vertical="top"/>
    </xf>
    <xf numFmtId="0" fontId="2" fillId="18" borderId="2" xfId="0" applyFont="1" applyFill="1" applyBorder="1" applyAlignment="1">
      <alignment horizontal="right" vertical="top" wrapText="1"/>
    </xf>
    <xf numFmtId="3" fontId="63" fillId="20" borderId="0" xfId="0" applyNumberFormat="1" applyFont="1" applyFill="1"/>
    <xf numFmtId="3" fontId="63" fillId="20" borderId="2" xfId="0" applyNumberFormat="1" applyFont="1" applyFill="1" applyBorder="1"/>
    <xf numFmtId="0" fontId="13" fillId="20" borderId="0" xfId="11" applyFill="1" applyAlignment="1" applyProtection="1">
      <alignment vertical="center"/>
    </xf>
    <xf numFmtId="0" fontId="2" fillId="20" borderId="0" xfId="22" applyFill="1" applyAlignment="1">
      <alignment vertical="center"/>
    </xf>
    <xf numFmtId="0" fontId="46" fillId="0" borderId="0" xfId="0" applyFont="1" applyProtection="1"/>
    <xf numFmtId="0" fontId="3" fillId="0" borderId="0" xfId="0" applyFont="1" applyProtection="1"/>
    <xf numFmtId="0" fontId="3" fillId="0" borderId="0" xfId="0" applyFont="1" applyFill="1" applyProtection="1"/>
    <xf numFmtId="0" fontId="64" fillId="17" borderId="0" xfId="0" applyFont="1" applyFill="1"/>
    <xf numFmtId="0" fontId="2" fillId="0" borderId="0" xfId="0" applyFont="1" applyBorder="1"/>
    <xf numFmtId="0" fontId="63" fillId="0" borderId="0" xfId="0" applyFont="1" applyFill="1" applyAlignment="1">
      <alignment wrapText="1"/>
    </xf>
    <xf numFmtId="0" fontId="0" fillId="0" borderId="0" xfId="0" applyFill="1" applyAlignment="1">
      <alignment wrapText="1"/>
    </xf>
    <xf numFmtId="0" fontId="9" fillId="0" borderId="0" xfId="22" applyFont="1" applyFill="1" applyAlignment="1">
      <alignment vertical="center"/>
    </xf>
    <xf numFmtId="0" fontId="2" fillId="0" borderId="0" xfId="22" applyFont="1" applyFill="1" applyAlignment="1">
      <alignment wrapText="1"/>
    </xf>
    <xf numFmtId="0" fontId="31" fillId="16" borderId="0" xfId="22" applyFont="1" applyFill="1" applyBorder="1" applyAlignment="1" applyProtection="1">
      <alignment horizontal="right" vertical="center"/>
      <protection locked="0"/>
    </xf>
    <xf numFmtId="0" fontId="63" fillId="17" borderId="0" xfId="0" applyFont="1" applyFill="1" applyAlignment="1">
      <alignment vertical="center"/>
    </xf>
    <xf numFmtId="0" fontId="63" fillId="18" borderId="0" xfId="0" applyFont="1" applyFill="1" applyAlignment="1">
      <alignment horizontal="center" vertical="top"/>
    </xf>
    <xf numFmtId="0" fontId="63" fillId="19" borderId="0" xfId="0" applyFont="1" applyFill="1" applyAlignment="1">
      <alignment horizontal="right" vertical="top"/>
    </xf>
    <xf numFmtId="3" fontId="63" fillId="19" borderId="0" xfId="13" applyNumberFormat="1" applyFont="1" applyFill="1" applyAlignment="1">
      <alignment horizontal="right" vertical="top"/>
    </xf>
    <xf numFmtId="0" fontId="63" fillId="18" borderId="0" xfId="0" applyFont="1" applyFill="1" applyAlignment="1">
      <alignment horizontal="left" vertical="top" wrapText="1"/>
    </xf>
    <xf numFmtId="0" fontId="2" fillId="0" borderId="0" xfId="22" applyAlignment="1">
      <alignment vertical="center" wrapText="1"/>
    </xf>
    <xf numFmtId="0" fontId="0" fillId="0" borderId="0" xfId="0" applyAlignment="1">
      <alignment vertical="center" wrapText="1"/>
    </xf>
    <xf numFmtId="0" fontId="13" fillId="0" borderId="0" xfId="11" applyAlignment="1" applyProtection="1">
      <alignment vertical="center" wrapText="1"/>
    </xf>
    <xf numFmtId="0" fontId="2" fillId="0" borderId="0" xfId="22"/>
    <xf numFmtId="0" fontId="0" fillId="0" borderId="0" xfId="0" applyAlignment="1">
      <alignment vertical="center"/>
    </xf>
    <xf numFmtId="49" fontId="2" fillId="0" borderId="0" xfId="0" applyNumberFormat="1" applyFont="1" applyFill="1" applyAlignment="1">
      <alignment vertical="center" wrapText="1"/>
    </xf>
    <xf numFmtId="49" fontId="9" fillId="0" borderId="0" xfId="0" applyNumberFormat="1"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0" fontId="0" fillId="0" borderId="0" xfId="0" applyAlignment="1">
      <alignment vertical="center"/>
    </xf>
    <xf numFmtId="0" fontId="0" fillId="0" borderId="0" xfId="0" applyAlignment="1">
      <alignment wrapText="1"/>
    </xf>
    <xf numFmtId="0" fontId="24" fillId="6" borderId="0" xfId="0" applyFont="1" applyFill="1" applyBorder="1" applyAlignment="1" applyProtection="1">
      <alignment horizontal="left"/>
    </xf>
    <xf numFmtId="0" fontId="3" fillId="3" borderId="0" xfId="0" applyFont="1" applyFill="1" applyBorder="1" applyAlignment="1" applyProtection="1">
      <alignment horizontal="center"/>
    </xf>
    <xf numFmtId="49" fontId="23" fillId="15" borderId="0" xfId="0" applyNumberFormat="1" applyFont="1" applyFill="1"/>
    <xf numFmtId="49" fontId="67" fillId="15" borderId="0" xfId="0" applyNumberFormat="1" applyFont="1" applyFill="1" applyAlignment="1">
      <alignment horizontal="center" vertical="center"/>
    </xf>
    <xf numFmtId="0" fontId="6" fillId="0" borderId="64" xfId="0" applyNumberFormat="1" applyFont="1" applyFill="1" applyBorder="1" applyAlignment="1" applyProtection="1">
      <alignment horizontal="left"/>
      <protection locked="0"/>
    </xf>
    <xf numFmtId="3" fontId="6" fillId="0" borderId="1" xfId="0" applyNumberFormat="1" applyFont="1" applyFill="1" applyBorder="1" applyAlignment="1" applyProtection="1">
      <alignment horizontal="left"/>
      <protection locked="0"/>
    </xf>
    <xf numFmtId="49" fontId="23" fillId="3" borderId="0" xfId="0" applyNumberFormat="1" applyFont="1" applyFill="1"/>
    <xf numFmtId="49" fontId="23" fillId="0" borderId="0" xfId="22" applyNumberFormat="1" applyFont="1" applyFill="1"/>
    <xf numFmtId="49" fontId="9" fillId="0" borderId="0" xfId="0" quotePrefix="1" applyNumberFormat="1" applyFont="1" applyAlignment="1">
      <alignment vertical="center" wrapText="1"/>
    </xf>
    <xf numFmtId="0" fontId="0" fillId="0" borderId="0" xfId="0" quotePrefix="1"/>
    <xf numFmtId="49" fontId="9" fillId="0" borderId="0" xfId="0" quotePrefix="1" applyNumberFormat="1" applyFont="1" applyAlignment="1">
      <alignment vertical="top" wrapText="1"/>
    </xf>
    <xf numFmtId="49" fontId="13" fillId="0" borderId="0" xfId="11" applyNumberFormat="1" applyAlignment="1" applyProtection="1">
      <alignment vertical="center" wrapText="1"/>
    </xf>
    <xf numFmtId="49" fontId="2" fillId="0" borderId="0" xfId="0" quotePrefix="1" applyNumberFormat="1" applyFont="1" applyAlignment="1">
      <alignment vertical="top"/>
    </xf>
    <xf numFmtId="0" fontId="31" fillId="0" borderId="45" xfId="0" applyFont="1" applyFill="1" applyBorder="1"/>
    <xf numFmtId="0" fontId="0" fillId="0" borderId="0" xfId="0" applyAlignment="1">
      <alignment vertical="top"/>
    </xf>
    <xf numFmtId="49" fontId="2" fillId="0" borderId="0" xfId="22" applyNumberFormat="1" applyFont="1" applyAlignment="1" applyProtection="1">
      <alignment horizontal="left" vertical="center" wrapText="1"/>
    </xf>
    <xf numFmtId="49" fontId="23" fillId="0" borderId="0" xfId="0" applyNumberFormat="1" applyFont="1"/>
    <xf numFmtId="49" fontId="25" fillId="15" borderId="0" xfId="0" applyNumberFormat="1" applyFont="1" applyFill="1" applyAlignment="1">
      <alignment horizontal="center" vertical="top"/>
    </xf>
    <xf numFmtId="49" fontId="25" fillId="15" borderId="0" xfId="0" applyNumberFormat="1" applyFont="1" applyFill="1" applyAlignment="1">
      <alignment horizontal="center" vertical="top" wrapText="1"/>
    </xf>
    <xf numFmtId="49" fontId="3" fillId="0" borderId="0" xfId="0" applyNumberFormat="1" applyFont="1"/>
    <xf numFmtId="0" fontId="0" fillId="0" borderId="0" xfId="0" applyAlignment="1">
      <alignment vertical="center"/>
    </xf>
    <xf numFmtId="49" fontId="2" fillId="0" borderId="0" xfId="0" applyNumberFormat="1" applyFont="1" applyFill="1" applyAlignment="1" applyProtection="1">
      <alignment horizontal="left" wrapText="1"/>
      <protection locked="0"/>
    </xf>
    <xf numFmtId="0" fontId="31" fillId="0" borderId="77" xfId="0" applyFont="1" applyFill="1" applyBorder="1" applyAlignment="1" applyProtection="1">
      <alignment horizontal="right" vertical="center"/>
      <protection locked="0"/>
    </xf>
    <xf numFmtId="0" fontId="31" fillId="15" borderId="0" xfId="0" applyFont="1" applyFill="1" applyBorder="1" applyAlignment="1" applyProtection="1">
      <alignment horizontal="right" vertical="center"/>
      <protection locked="0"/>
    </xf>
    <xf numFmtId="0" fontId="31" fillId="20" borderId="77" xfId="22" applyFont="1" applyFill="1" applyBorder="1" applyAlignment="1" applyProtection="1">
      <alignment vertical="center"/>
      <protection locked="0"/>
    </xf>
    <xf numFmtId="0" fontId="31" fillId="20" borderId="77" xfId="22" applyFont="1" applyFill="1" applyBorder="1" applyAlignment="1" applyProtection="1">
      <alignment horizontal="right" vertical="center"/>
      <protection locked="0"/>
    </xf>
    <xf numFmtId="0" fontId="2" fillId="0" borderId="0" xfId="22" applyAlignment="1">
      <alignment vertical="center"/>
    </xf>
    <xf numFmtId="49" fontId="2" fillId="0" borderId="0" xfId="22" applyNumberFormat="1" applyFont="1" applyAlignment="1">
      <alignment vertical="center" wrapText="1"/>
    </xf>
    <xf numFmtId="0" fontId="13" fillId="0" borderId="0" xfId="11" applyAlignment="1" applyProtection="1">
      <alignment vertical="center" wrapText="1"/>
    </xf>
    <xf numFmtId="0" fontId="63" fillId="18" borderId="78" xfId="0" applyFont="1" applyFill="1" applyBorder="1" applyAlignment="1">
      <alignment vertical="top" wrapText="1"/>
    </xf>
    <xf numFmtId="3" fontId="63" fillId="19" borderId="15" xfId="0" applyNumberFormat="1" applyFont="1" applyFill="1" applyBorder="1" applyAlignment="1">
      <alignment vertical="top"/>
    </xf>
    <xf numFmtId="49" fontId="2" fillId="0" borderId="0" xfId="0" applyNumberFormat="1" applyFont="1" applyFill="1" applyAlignment="1">
      <alignment vertical="center" wrapText="1"/>
    </xf>
    <xf numFmtId="0" fontId="2" fillId="0" borderId="0" xfId="0" applyFont="1" applyFill="1" applyAlignment="1">
      <alignment vertical="center"/>
    </xf>
    <xf numFmtId="0" fontId="2" fillId="0" borderId="0" xfId="0" applyFont="1" applyFill="1" applyAlignment="1">
      <alignment vertical="center"/>
    </xf>
    <xf numFmtId="0" fontId="13" fillId="0" borderId="0" xfId="11" applyNumberFormat="1" applyFill="1" applyBorder="1" applyAlignment="1" applyProtection="1">
      <alignment vertical="center" wrapText="1"/>
    </xf>
    <xf numFmtId="49" fontId="2" fillId="0" borderId="0" xfId="0" applyNumberFormat="1" applyFont="1" applyAlignment="1" applyProtection="1">
      <alignment horizontal="left" wrapText="1"/>
    </xf>
    <xf numFmtId="0" fontId="31" fillId="15" borderId="78" xfId="22" applyFont="1" applyFill="1" applyBorder="1" applyAlignment="1" applyProtection="1">
      <alignment horizontal="right" vertical="center"/>
      <protection locked="0"/>
    </xf>
    <xf numFmtId="0" fontId="2" fillId="0" borderId="0" xfId="22" applyFill="1" applyAlignment="1">
      <alignment vertical="center"/>
    </xf>
    <xf numFmtId="49" fontId="2" fillId="0" borderId="0" xfId="22" applyNumberFormat="1" applyFont="1" applyFill="1" applyAlignment="1">
      <alignment vertical="center" wrapText="1"/>
    </xf>
    <xf numFmtId="0" fontId="2" fillId="0" borderId="0" xfId="22" applyFill="1" applyAlignment="1">
      <alignment vertical="center"/>
    </xf>
    <xf numFmtId="49" fontId="2" fillId="0" borderId="0" xfId="22" applyNumberFormat="1" applyFont="1" applyFill="1" applyAlignment="1">
      <alignment vertical="center" wrapText="1"/>
    </xf>
    <xf numFmtId="49" fontId="2" fillId="0" borderId="0" xfId="0" applyNumberFormat="1" applyFont="1" applyAlignment="1">
      <alignment vertical="top" wrapText="1"/>
    </xf>
    <xf numFmtId="0" fontId="0" fillId="0" borderId="0" xfId="0" applyAlignment="1">
      <alignment vertical="top"/>
    </xf>
    <xf numFmtId="0" fontId="2" fillId="0" borderId="0" xfId="22" applyFill="1" applyAlignment="1">
      <alignment vertical="center"/>
    </xf>
    <xf numFmtId="49" fontId="2" fillId="0" borderId="0" xfId="22" applyNumberFormat="1" applyFont="1" applyFill="1" applyAlignment="1">
      <alignment vertical="center" wrapText="1"/>
    </xf>
    <xf numFmtId="0" fontId="31" fillId="3" borderId="78" xfId="22" applyFont="1" applyFill="1" applyBorder="1" applyAlignment="1" applyProtection="1">
      <alignment horizontal="right" vertical="center"/>
      <protection locked="0"/>
    </xf>
    <xf numFmtId="0" fontId="31" fillId="0" borderId="2" xfId="22" applyFont="1" applyFill="1" applyBorder="1" applyAlignment="1" applyProtection="1">
      <alignment horizontal="right" vertical="center"/>
      <protection locked="0"/>
    </xf>
    <xf numFmtId="0" fontId="31" fillId="0" borderId="77" xfId="22" applyFont="1" applyFill="1" applyBorder="1" applyAlignment="1" applyProtection="1">
      <alignment horizontal="right" vertical="center"/>
      <protection locked="0"/>
    </xf>
    <xf numFmtId="0" fontId="31" fillId="0" borderId="28" xfId="22" applyFont="1" applyFill="1" applyBorder="1" applyAlignment="1" applyProtection="1">
      <alignment horizontal="right" vertical="center"/>
      <protection locked="0"/>
    </xf>
    <xf numFmtId="0" fontId="31" fillId="0" borderId="0" xfId="0" applyFont="1" applyFill="1" applyBorder="1" applyAlignment="1" applyProtection="1">
      <alignment horizontal="right" vertical="center"/>
      <protection locked="0"/>
    </xf>
    <xf numFmtId="0" fontId="31" fillId="0" borderId="31" xfId="0" applyFont="1" applyFill="1" applyBorder="1" applyAlignment="1" applyProtection="1">
      <alignment horizontal="right" vertical="center"/>
      <protection locked="0"/>
    </xf>
    <xf numFmtId="0" fontId="0" fillId="0" borderId="23" xfId="0" applyBorder="1" applyAlignment="1">
      <alignment vertical="top"/>
    </xf>
    <xf numFmtId="0" fontId="0" fillId="0" borderId="28" xfId="0" applyBorder="1" applyAlignment="1">
      <alignment vertical="top"/>
    </xf>
    <xf numFmtId="0" fontId="0" fillId="0" borderId="0" xfId="0" applyBorder="1" applyAlignment="1">
      <alignment vertical="top"/>
    </xf>
    <xf numFmtId="0" fontId="0" fillId="0" borderId="25" xfId="0" applyBorder="1" applyAlignment="1">
      <alignment vertical="top"/>
    </xf>
    <xf numFmtId="0" fontId="0" fillId="0" borderId="32" xfId="0"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77" xfId="0" applyBorder="1" applyAlignment="1">
      <alignment vertical="top"/>
    </xf>
    <xf numFmtId="0" fontId="0" fillId="0" borderId="79" xfId="0" applyBorder="1" applyAlignment="1">
      <alignment vertical="top"/>
    </xf>
    <xf numFmtId="0" fontId="0" fillId="0" borderId="80" xfId="0" applyBorder="1" applyAlignment="1">
      <alignment vertical="top"/>
    </xf>
    <xf numFmtId="0" fontId="0" fillId="0" borderId="81" xfId="0" applyBorder="1" applyAlignment="1">
      <alignment vertical="top"/>
    </xf>
    <xf numFmtId="0" fontId="0" fillId="0" borderId="82" xfId="0" applyBorder="1" applyAlignment="1">
      <alignment vertical="top"/>
    </xf>
    <xf numFmtId="0" fontId="0" fillId="0" borderId="83" xfId="0" applyBorder="1" applyAlignment="1">
      <alignment vertical="top"/>
    </xf>
    <xf numFmtId="0" fontId="0" fillId="0" borderId="84" xfId="0" applyBorder="1" applyAlignment="1">
      <alignment vertical="top"/>
    </xf>
    <xf numFmtId="0" fontId="0" fillId="0" borderId="85" xfId="0" applyBorder="1" applyAlignment="1">
      <alignment vertical="top"/>
    </xf>
    <xf numFmtId="0" fontId="0" fillId="0" borderId="86" xfId="0" applyBorder="1" applyAlignment="1">
      <alignment vertical="top"/>
    </xf>
    <xf numFmtId="0" fontId="13" fillId="0" borderId="0" xfId="11" quotePrefix="1" applyNumberFormat="1" applyFill="1" applyAlignment="1" applyProtection="1">
      <alignment vertical="center" wrapText="1"/>
    </xf>
    <xf numFmtId="0" fontId="32" fillId="0" borderId="17" xfId="22" applyFont="1" applyFill="1" applyBorder="1" applyAlignment="1">
      <alignment vertical="center"/>
    </xf>
    <xf numFmtId="0" fontId="32" fillId="0" borderId="45" xfId="22" applyFont="1" applyFill="1" applyBorder="1" applyAlignment="1">
      <alignment vertical="center"/>
    </xf>
    <xf numFmtId="0" fontId="15" fillId="0" borderId="0" xfId="22" applyFont="1" applyFill="1" applyAlignment="1" applyProtection="1">
      <alignment horizontal="left" vertical="center" wrapText="1"/>
    </xf>
    <xf numFmtId="49" fontId="2" fillId="0" borderId="0" xfId="0" applyNumberFormat="1" applyFont="1" applyAlignment="1">
      <alignment vertical="top" wrapText="1"/>
    </xf>
    <xf numFmtId="1" fontId="3" fillId="0" borderId="1" xfId="22" applyNumberFormat="1" applyFont="1" applyBorder="1" applyAlignment="1" applyProtection="1">
      <protection locked="0"/>
    </xf>
    <xf numFmtId="1" fontId="3" fillId="0" borderId="0" xfId="22" applyNumberFormat="1" applyFont="1" applyBorder="1" applyAlignment="1" applyProtection="1">
      <protection locked="0"/>
    </xf>
    <xf numFmtId="0" fontId="2" fillId="0" borderId="0" xfId="11" applyFont="1" applyAlignment="1" applyProtection="1">
      <alignment horizontal="left"/>
    </xf>
    <xf numFmtId="49" fontId="2" fillId="0" borderId="0" xfId="22" applyNumberFormat="1" applyFont="1" applyFill="1" applyAlignment="1">
      <alignment vertical="center" wrapText="1"/>
    </xf>
    <xf numFmtId="0" fontId="2" fillId="0" borderId="0" xfId="22" applyFill="1" applyAlignment="1">
      <alignment vertical="center"/>
    </xf>
    <xf numFmtId="0" fontId="2" fillId="0" borderId="0" xfId="0" applyFont="1" applyAlignment="1">
      <alignment vertical="top" wrapText="1"/>
    </xf>
    <xf numFmtId="0" fontId="63" fillId="0" borderId="0" xfId="0" applyFont="1" applyFill="1" applyAlignment="1">
      <alignment horizontal="left" vertical="center" wrapText="1"/>
    </xf>
    <xf numFmtId="0" fontId="71" fillId="3" borderId="0" xfId="22" quotePrefix="1" applyFont="1" applyFill="1" applyAlignment="1" applyProtection="1">
      <alignment vertical="center"/>
    </xf>
    <xf numFmtId="0" fontId="3" fillId="3" borderId="0" xfId="22" applyFont="1" applyFill="1" applyBorder="1" applyAlignment="1" applyProtection="1">
      <alignment horizontal="left"/>
    </xf>
    <xf numFmtId="0" fontId="2" fillId="3" borderId="0" xfId="22" applyFont="1" applyFill="1" applyBorder="1" applyAlignment="1" applyProtection="1">
      <alignment horizontal="center"/>
    </xf>
    <xf numFmtId="3" fontId="3" fillId="3" borderId="55" xfId="22" applyNumberFormat="1" applyFont="1" applyFill="1" applyBorder="1" applyAlignment="1" applyProtection="1"/>
    <xf numFmtId="0" fontId="26" fillId="21" borderId="3" xfId="22" applyFont="1" applyFill="1" applyBorder="1" applyAlignment="1" applyProtection="1">
      <alignment horizontal="right"/>
    </xf>
    <xf numFmtId="0" fontId="2" fillId="0" borderId="0" xfId="0" quotePrefix="1" applyFont="1" applyAlignment="1">
      <alignment vertical="top" wrapText="1"/>
    </xf>
    <xf numFmtId="0" fontId="0" fillId="0" borderId="0" xfId="0" applyAlignment="1">
      <alignment wrapText="1"/>
    </xf>
    <xf numFmtId="0" fontId="13" fillId="0" borderId="0" xfId="11" applyAlignment="1" applyProtection="1">
      <alignment horizontal="left" vertical="center" wrapText="1"/>
    </xf>
    <xf numFmtId="49" fontId="2" fillId="0" borderId="0" xfId="0" applyNumberFormat="1" applyFont="1" applyAlignment="1">
      <alignment vertical="center" wrapText="1"/>
    </xf>
    <xf numFmtId="0" fontId="0" fillId="0" borderId="0" xfId="0" applyAlignment="1">
      <alignment vertical="center"/>
    </xf>
    <xf numFmtId="0" fontId="2" fillId="0" borderId="0" xfId="22" applyNumberFormat="1" applyFont="1" applyAlignment="1">
      <alignment vertical="center" wrapText="1"/>
    </xf>
    <xf numFmtId="0" fontId="2" fillId="0" borderId="0" xfId="22" applyAlignment="1">
      <alignment vertical="center"/>
    </xf>
    <xf numFmtId="49" fontId="14" fillId="3" borderId="0" xfId="22" applyNumberFormat="1" applyFont="1" applyFill="1" applyAlignment="1">
      <alignment vertical="center" wrapText="1"/>
    </xf>
    <xf numFmtId="49" fontId="2" fillId="0" borderId="0" xfId="0" applyNumberFormat="1" applyFont="1" applyAlignment="1">
      <alignment vertical="top" wrapText="1"/>
    </xf>
    <xf numFmtId="0" fontId="0" fillId="0" borderId="0" xfId="0" applyAlignment="1">
      <alignment vertical="top"/>
    </xf>
    <xf numFmtId="49" fontId="9" fillId="0" borderId="0" xfId="22" applyNumberFormat="1" applyFont="1" applyAlignment="1">
      <alignment vertical="center" wrapText="1"/>
    </xf>
    <xf numFmtId="0" fontId="2" fillId="0" borderId="0" xfId="22" quotePrefix="1" applyNumberFormat="1" applyFont="1" applyAlignment="1">
      <alignment vertical="top" wrapText="1"/>
    </xf>
    <xf numFmtId="0" fontId="2" fillId="0" borderId="0" xfId="22" applyAlignment="1"/>
    <xf numFmtId="0" fontId="11" fillId="4" borderId="0" xfId="22" applyNumberFormat="1" applyFont="1" applyFill="1" applyAlignment="1">
      <alignment vertical="center" wrapText="1"/>
    </xf>
    <xf numFmtId="0" fontId="2" fillId="4" borderId="0" xfId="22" applyFill="1" applyAlignment="1">
      <alignment vertical="center"/>
    </xf>
    <xf numFmtId="49" fontId="14" fillId="2" borderId="0" xfId="22" applyNumberFormat="1" applyFont="1" applyFill="1" applyAlignment="1">
      <alignment vertical="center" wrapText="1"/>
    </xf>
    <xf numFmtId="0" fontId="2" fillId="4" borderId="0" xfId="22" applyNumberFormat="1" applyFont="1" applyFill="1" applyAlignment="1">
      <alignment vertical="center" wrapText="1"/>
    </xf>
    <xf numFmtId="0" fontId="2" fillId="0" borderId="0" xfId="0" quotePrefix="1" applyNumberFormat="1" applyFont="1" applyFill="1" applyAlignment="1">
      <alignment vertical="top" wrapText="1"/>
    </xf>
    <xf numFmtId="0" fontId="0" fillId="0" borderId="0" xfId="0" applyFill="1" applyAlignment="1"/>
    <xf numFmtId="0" fontId="0" fillId="0" borderId="0" xfId="0" applyAlignment="1">
      <alignment vertical="top" wrapText="1"/>
    </xf>
    <xf numFmtId="49" fontId="2" fillId="0" borderId="0" xfId="22" applyNumberFormat="1" applyFont="1" applyAlignment="1">
      <alignment vertical="center" wrapText="1"/>
    </xf>
    <xf numFmtId="0" fontId="2" fillId="0" borderId="0" xfId="22" applyAlignment="1">
      <alignment vertical="center" wrapText="1"/>
    </xf>
    <xf numFmtId="49" fontId="2" fillId="0" borderId="0" xfId="22" applyNumberFormat="1" applyFont="1" applyAlignment="1">
      <alignment vertical="center"/>
    </xf>
    <xf numFmtId="0" fontId="2" fillId="0" borderId="0" xfId="22" applyFont="1" applyAlignment="1">
      <alignment vertical="center" wrapText="1"/>
    </xf>
    <xf numFmtId="49" fontId="13" fillId="0" borderId="0" xfId="11" applyNumberFormat="1" applyAlignment="1" applyProtection="1">
      <alignment vertical="center"/>
    </xf>
    <xf numFmtId="0" fontId="13" fillId="0" borderId="0" xfId="11" applyAlignment="1" applyProtection="1">
      <alignment vertical="center"/>
    </xf>
    <xf numFmtId="0" fontId="13" fillId="0" borderId="0" xfId="11" applyNumberFormat="1" applyAlignment="1" applyProtection="1">
      <alignment vertical="center" wrapText="1"/>
    </xf>
    <xf numFmtId="49" fontId="2" fillId="0" borderId="0" xfId="0" applyNumberFormat="1" applyFont="1" applyAlignment="1">
      <alignment vertical="center"/>
    </xf>
    <xf numFmtId="0" fontId="2" fillId="0" borderId="0" xfId="11" applyFont="1" applyAlignment="1" applyProtection="1">
      <alignment horizontal="left" vertical="center" wrapText="1"/>
    </xf>
    <xf numFmtId="49" fontId="2" fillId="0" borderId="0" xfId="22" quotePrefix="1" applyNumberFormat="1" applyFont="1" applyAlignment="1">
      <alignment vertical="center"/>
    </xf>
    <xf numFmtId="0" fontId="10" fillId="0" borderId="0" xfId="22" applyFont="1" applyAlignment="1">
      <alignment vertical="center"/>
    </xf>
    <xf numFmtId="0" fontId="2" fillId="0" borderId="0" xfId="22" applyFont="1" applyAlignment="1">
      <alignment horizontal="left" vertical="top" wrapText="1"/>
    </xf>
    <xf numFmtId="0" fontId="10" fillId="0" borderId="0" xfId="22" applyFont="1" applyAlignment="1">
      <alignment horizontal="left" vertical="top" wrapText="1"/>
    </xf>
    <xf numFmtId="0" fontId="13" fillId="0" borderId="0" xfId="11" applyFill="1" applyAlignment="1" applyProtection="1">
      <alignment vertical="center" wrapText="1"/>
    </xf>
    <xf numFmtId="49" fontId="14" fillId="3" borderId="0" xfId="0" applyNumberFormat="1" applyFont="1" applyFill="1" applyAlignment="1">
      <alignment vertical="center" wrapText="1"/>
    </xf>
    <xf numFmtId="49" fontId="10" fillId="0" borderId="0" xfId="22" applyNumberFormat="1" applyFont="1" applyAlignment="1">
      <alignment vertical="center"/>
    </xf>
    <xf numFmtId="0" fontId="0" fillId="0" borderId="0" xfId="0" applyAlignment="1">
      <alignment vertical="center" wrapText="1"/>
    </xf>
    <xf numFmtId="0" fontId="2" fillId="0" borderId="0" xfId="0" applyFont="1" applyAlignment="1">
      <alignment vertical="center" wrapText="1"/>
    </xf>
    <xf numFmtId="0" fontId="13" fillId="0" borderId="0" xfId="11" applyAlignment="1" applyProtection="1">
      <alignment vertical="center" wrapText="1"/>
    </xf>
    <xf numFmtId="0" fontId="10" fillId="0" borderId="0" xfId="22" applyFont="1" applyFill="1" applyAlignment="1">
      <alignment vertical="center"/>
    </xf>
    <xf numFmtId="49" fontId="2" fillId="0" borderId="0" xfId="0" applyNumberFormat="1" applyFont="1" applyFill="1" applyAlignment="1">
      <alignment vertical="center" wrapText="1"/>
    </xf>
    <xf numFmtId="0" fontId="0" fillId="0" borderId="0" xfId="0" applyFill="1" applyAlignment="1">
      <alignment vertical="center"/>
    </xf>
    <xf numFmtId="49" fontId="11" fillId="4" borderId="0" xfId="22" applyNumberFormat="1" applyFont="1" applyFill="1" applyAlignment="1">
      <alignment vertical="center" wrapText="1"/>
    </xf>
    <xf numFmtId="0" fontId="11" fillId="4" borderId="0" xfId="22" applyFont="1" applyFill="1" applyAlignment="1">
      <alignment vertical="center"/>
    </xf>
    <xf numFmtId="0" fontId="2" fillId="0" borderId="0" xfId="0" quotePrefix="1" applyNumberFormat="1" applyFont="1" applyAlignment="1">
      <alignment vertical="top" wrapText="1"/>
    </xf>
    <xf numFmtId="0" fontId="0" fillId="0" borderId="0" xfId="0" applyAlignment="1"/>
    <xf numFmtId="49" fontId="2" fillId="0" borderId="0" xfId="0" applyNumberFormat="1" applyFont="1" applyFill="1" applyAlignment="1">
      <alignment vertical="top" wrapText="1"/>
    </xf>
    <xf numFmtId="0" fontId="0" fillId="0" borderId="0" xfId="0" applyFill="1" applyAlignment="1">
      <alignment vertical="top" wrapText="1"/>
    </xf>
    <xf numFmtId="0" fontId="13" fillId="0" borderId="0" xfId="11" applyNumberFormat="1" applyFill="1" applyAlignment="1" applyProtection="1">
      <alignment vertical="center" wrapText="1"/>
    </xf>
    <xf numFmtId="0" fontId="2" fillId="0" borderId="0" xfId="22" applyFill="1" applyAlignment="1">
      <alignment vertical="center"/>
    </xf>
    <xf numFmtId="49" fontId="11" fillId="0" borderId="0" xfId="0" applyNumberFormat="1" applyFont="1" applyFill="1" applyAlignment="1">
      <alignment vertical="top" wrapText="1"/>
    </xf>
    <xf numFmtId="49" fontId="21" fillId="0" borderId="0" xfId="22" applyNumberFormat="1" applyFont="1" applyAlignment="1">
      <alignment horizontal="left" vertical="center" wrapText="1"/>
    </xf>
    <xf numFmtId="49" fontId="2" fillId="0" borderId="0" xfId="22" applyNumberFormat="1" applyFont="1" applyFill="1" applyAlignment="1">
      <alignment vertical="center" wrapText="1"/>
    </xf>
    <xf numFmtId="0" fontId="0" fillId="0" borderId="0" xfId="0" applyFill="1" applyAlignment="1">
      <alignment vertical="top"/>
    </xf>
    <xf numFmtId="49" fontId="9" fillId="0" borderId="0" xfId="0" applyNumberFormat="1" applyFont="1" applyAlignment="1">
      <alignment vertical="center" wrapText="1"/>
    </xf>
    <xf numFmtId="0" fontId="2" fillId="0" borderId="0" xfId="0" applyFont="1" applyAlignment="1">
      <alignment vertical="center"/>
    </xf>
    <xf numFmtId="0" fontId="13" fillId="0" borderId="0" xfId="11" quotePrefix="1" applyNumberFormat="1" applyFill="1" applyAlignment="1" applyProtection="1">
      <alignment vertical="center" wrapText="1"/>
    </xf>
    <xf numFmtId="0" fontId="0" fillId="0" borderId="15" xfId="0" applyBorder="1" applyAlignment="1">
      <alignment vertical="top" wrapText="1"/>
    </xf>
    <xf numFmtId="0" fontId="0" fillId="0" borderId="15" xfId="0" applyBorder="1" applyAlignment="1">
      <alignment vertical="top"/>
    </xf>
    <xf numFmtId="0" fontId="2" fillId="0" borderId="0" xfId="0" applyNumberFormat="1" applyFont="1" applyFill="1" applyAlignment="1">
      <alignment vertical="center" wrapText="1"/>
    </xf>
    <xf numFmtId="0" fontId="21" fillId="0" borderId="0" xfId="22" applyFont="1" applyAlignment="1">
      <alignment vertical="center" wrapText="1"/>
    </xf>
    <xf numFmtId="0" fontId="2" fillId="0" borderId="0" xfId="22" applyFont="1" applyFill="1" applyAlignment="1">
      <alignment vertical="top" wrapText="1"/>
    </xf>
    <xf numFmtId="0" fontId="2" fillId="0" borderId="0" xfId="22"/>
    <xf numFmtId="49" fontId="2" fillId="20" borderId="0" xfId="22" applyNumberFormat="1" applyFont="1" applyFill="1" applyAlignment="1">
      <alignment horizontal="left" vertical="center" wrapText="1"/>
    </xf>
    <xf numFmtId="0" fontId="2" fillId="0" borderId="0" xfId="0" quotePrefix="1" applyNumberFormat="1" applyFont="1" applyFill="1" applyAlignment="1">
      <alignment vertical="center" wrapText="1"/>
    </xf>
    <xf numFmtId="0" fontId="13" fillId="0" borderId="0" xfId="11" applyNumberFormat="1" applyFill="1" applyBorder="1" applyAlignment="1" applyProtection="1">
      <alignment vertical="center" wrapText="1"/>
    </xf>
    <xf numFmtId="0" fontId="2" fillId="0" borderId="0" xfId="0" applyFont="1" applyFill="1" applyAlignment="1">
      <alignment vertical="center" wrapText="1"/>
    </xf>
    <xf numFmtId="0" fontId="13" fillId="0" borderId="0" xfId="11" applyAlignment="1" applyProtection="1"/>
    <xf numFmtId="49" fontId="14" fillId="0" borderId="0" xfId="22" applyNumberFormat="1" applyFont="1" applyFill="1" applyAlignment="1">
      <alignment vertical="center" wrapText="1"/>
    </xf>
    <xf numFmtId="49" fontId="2" fillId="0" borderId="0" xfId="22" quotePrefix="1" applyNumberFormat="1" applyFont="1" applyFill="1" applyAlignment="1">
      <alignment vertical="top" wrapText="1"/>
    </xf>
    <xf numFmtId="0" fontId="2" fillId="0" borderId="0" xfId="22" applyFill="1" applyAlignment="1">
      <alignment wrapText="1"/>
    </xf>
    <xf numFmtId="0" fontId="2" fillId="0" borderId="0" xfId="0" applyFont="1" applyAlignment="1">
      <alignment vertical="top" wrapText="1"/>
    </xf>
    <xf numFmtId="0" fontId="10" fillId="0" borderId="0" xfId="0" applyFont="1" applyAlignment="1">
      <alignment vertical="top" wrapText="1"/>
    </xf>
    <xf numFmtId="49" fontId="69" fillId="0" borderId="0" xfId="0" applyNumberFormat="1" applyFont="1" applyFill="1" applyAlignment="1">
      <alignment vertical="top" wrapText="1"/>
    </xf>
    <xf numFmtId="0" fontId="63" fillId="0" borderId="0" xfId="0" applyFont="1" applyFill="1" applyAlignment="1">
      <alignment vertical="top"/>
    </xf>
    <xf numFmtId="0" fontId="2" fillId="0" borderId="0" xfId="0" applyFont="1" applyFill="1" applyAlignment="1">
      <alignment vertical="center"/>
    </xf>
    <xf numFmtId="49" fontId="2" fillId="0" borderId="0" xfId="0" applyNumberFormat="1" applyFont="1" applyAlignment="1">
      <alignment horizontal="left" vertical="top" wrapText="1"/>
    </xf>
    <xf numFmtId="0" fontId="25" fillId="16" borderId="63" xfId="22" applyFont="1" applyFill="1" applyBorder="1" applyAlignment="1" applyProtection="1">
      <alignment horizontal="right"/>
      <protection locked="0"/>
    </xf>
    <xf numFmtId="0" fontId="25" fillId="16" borderId="64" xfId="22" applyFont="1" applyFill="1" applyBorder="1" applyAlignment="1" applyProtection="1">
      <alignment horizontal="right"/>
      <protection locked="0"/>
    </xf>
    <xf numFmtId="0" fontId="72" fillId="0" borderId="63" xfId="22" applyFont="1" applyFill="1" applyBorder="1" applyAlignment="1" applyProtection="1">
      <alignment horizontal="right"/>
      <protection locked="0"/>
    </xf>
    <xf numFmtId="0" fontId="72" fillId="0" borderId="64" xfId="22" applyFont="1" applyFill="1" applyBorder="1" applyAlignment="1" applyProtection="1">
      <alignment horizontal="right"/>
      <protection locked="0"/>
    </xf>
    <xf numFmtId="0" fontId="6" fillId="3" borderId="0" xfId="0" applyFont="1" applyFill="1" applyBorder="1" applyAlignment="1" applyProtection="1">
      <alignment horizontal="left" vertical="top" wrapText="1"/>
    </xf>
    <xf numFmtId="0" fontId="6" fillId="3" borderId="0" xfId="0" applyFont="1" applyFill="1" applyAlignment="1">
      <alignment horizontal="left" vertical="top" wrapText="1"/>
    </xf>
    <xf numFmtId="0" fontId="3" fillId="0" borderId="61" xfId="22" applyFont="1" applyFill="1" applyBorder="1" applyAlignment="1" applyProtection="1">
      <alignment horizontal="left"/>
      <protection locked="0"/>
    </xf>
    <xf numFmtId="0" fontId="6" fillId="0" borderId="61" xfId="22" applyFont="1" applyBorder="1" applyAlignment="1" applyProtection="1">
      <alignment horizontal="center"/>
      <protection locked="0"/>
    </xf>
    <xf numFmtId="49" fontId="27" fillId="3" borderId="0" xfId="22" applyNumberFormat="1" applyFont="1" applyFill="1" applyBorder="1" applyAlignment="1">
      <alignment horizontal="right" vertical="center"/>
    </xf>
    <xf numFmtId="0" fontId="6" fillId="0" borderId="62" xfId="22" applyFont="1" applyBorder="1" applyAlignment="1" applyProtection="1">
      <alignment horizontal="center"/>
      <protection locked="0"/>
    </xf>
    <xf numFmtId="0" fontId="3" fillId="0" borderId="62" xfId="22" applyFont="1" applyFill="1" applyBorder="1" applyAlignment="1" applyProtection="1">
      <alignment horizontal="left"/>
      <protection locked="0"/>
    </xf>
    <xf numFmtId="14" fontId="6" fillId="0" borderId="4" xfId="22" applyNumberFormat="1" applyFont="1" applyBorder="1" applyAlignment="1" applyProtection="1">
      <alignment horizontal="center"/>
      <protection locked="0"/>
    </xf>
    <xf numFmtId="0" fontId="24" fillId="5" borderId="0" xfId="22" applyNumberFormat="1" applyFont="1" applyFill="1" applyAlignment="1" applyProtection="1">
      <alignment horizontal="left" vertical="center" wrapText="1"/>
    </xf>
    <xf numFmtId="0" fontId="25" fillId="7" borderId="65" xfId="22" applyFont="1" applyFill="1" applyBorder="1" applyAlignment="1" applyProtection="1">
      <alignment horizontal="right"/>
      <protection locked="0"/>
    </xf>
    <xf numFmtId="0" fontId="25" fillId="7" borderId="66" xfId="22" applyFont="1" applyFill="1" applyBorder="1" applyAlignment="1" applyProtection="1">
      <alignment horizontal="right"/>
      <protection locked="0"/>
    </xf>
    <xf numFmtId="49" fontId="25" fillId="7" borderId="63" xfId="22" applyNumberFormat="1" applyFont="1" applyFill="1" applyBorder="1" applyAlignment="1" applyProtection="1">
      <alignment horizontal="right" vertical="center"/>
      <protection locked="0"/>
    </xf>
    <xf numFmtId="49" fontId="25" fillId="7" borderId="64" xfId="22" quotePrefix="1" applyNumberFormat="1" applyFont="1" applyFill="1" applyBorder="1" applyAlignment="1" applyProtection="1">
      <alignment horizontal="right" vertical="center"/>
      <protection locked="0"/>
    </xf>
    <xf numFmtId="0" fontId="6" fillId="0" borderId="61" xfId="0" applyNumberFormat="1" applyFont="1" applyFill="1" applyBorder="1" applyAlignment="1" applyProtection="1">
      <alignment horizontal="left"/>
      <protection locked="0"/>
    </xf>
    <xf numFmtId="0" fontId="6" fillId="0" borderId="61" xfId="0" applyNumberFormat="1" applyFont="1" applyBorder="1" applyAlignment="1">
      <alignment horizontal="left"/>
    </xf>
    <xf numFmtId="49" fontId="68" fillId="3" borderId="4" xfId="0" applyNumberFormat="1" applyFont="1" applyFill="1" applyBorder="1" applyAlignment="1"/>
    <xf numFmtId="0" fontId="68" fillId="0" borderId="4" xfId="0" applyFont="1" applyBorder="1" applyAlignment="1"/>
    <xf numFmtId="49" fontId="25" fillId="15" borderId="0" xfId="0" applyNumberFormat="1" applyFont="1" applyFill="1" applyAlignment="1">
      <alignment horizontal="center" vertical="top"/>
    </xf>
    <xf numFmtId="0" fontId="0" fillId="15" borderId="0" xfId="0" applyFill="1" applyAlignment="1">
      <alignment horizontal="center" vertical="top"/>
    </xf>
    <xf numFmtId="0" fontId="14" fillId="0" borderId="35" xfId="22" applyFont="1" applyFill="1" applyBorder="1" applyAlignment="1">
      <alignment horizontal="left" vertical="center"/>
    </xf>
    <xf numFmtId="0" fontId="14" fillId="0" borderId="36" xfId="22" applyFont="1" applyFill="1" applyBorder="1" applyAlignment="1">
      <alignment horizontal="left" vertical="center"/>
    </xf>
    <xf numFmtId="3" fontId="33" fillId="0" borderId="35" xfId="24" applyNumberFormat="1" applyFont="1" applyFill="1" applyBorder="1" applyAlignment="1">
      <alignment horizontal="left"/>
    </xf>
    <xf numFmtId="3" fontId="33" fillId="0" borderId="36" xfId="24" applyNumberFormat="1" applyFont="1" applyFill="1" applyBorder="1" applyAlignment="1">
      <alignment horizontal="left"/>
    </xf>
    <xf numFmtId="0" fontId="14" fillId="0" borderId="35" xfId="22" applyFont="1" applyFill="1" applyBorder="1" applyAlignment="1">
      <alignment vertical="center"/>
    </xf>
    <xf numFmtId="0" fontId="14" fillId="0" borderId="36" xfId="22" applyFont="1" applyFill="1" applyBorder="1" applyAlignment="1">
      <alignment vertical="center"/>
    </xf>
    <xf numFmtId="0" fontId="32" fillId="0" borderId="67" xfId="22" applyFont="1" applyFill="1" applyBorder="1" applyAlignment="1">
      <alignment vertical="center"/>
    </xf>
    <xf numFmtId="0" fontId="32" fillId="0" borderId="53" xfId="22" applyFont="1" applyFill="1" applyBorder="1" applyAlignment="1">
      <alignment vertical="center"/>
    </xf>
    <xf numFmtId="0" fontId="30" fillId="0" borderId="17" xfId="22" applyFont="1" applyFill="1" applyBorder="1" applyAlignment="1">
      <alignment vertical="center"/>
    </xf>
    <xf numFmtId="0" fontId="30" fillId="0" borderId="45" xfId="22" applyFont="1" applyFill="1" applyBorder="1" applyAlignment="1">
      <alignment vertical="center"/>
    </xf>
    <xf numFmtId="0" fontId="32" fillId="0" borderId="17" xfId="22" applyFont="1" applyFill="1" applyBorder="1" applyAlignment="1">
      <alignment vertical="center"/>
    </xf>
    <xf numFmtId="0" fontId="32" fillId="0" borderId="45" xfId="22" applyFont="1" applyFill="1" applyBorder="1" applyAlignment="1">
      <alignment vertical="center"/>
    </xf>
    <xf numFmtId="168" fontId="14" fillId="0" borderId="35" xfId="22" applyNumberFormat="1" applyFont="1" applyFill="1" applyBorder="1" applyAlignment="1">
      <alignment horizontal="left" vertical="center"/>
    </xf>
    <xf numFmtId="168" fontId="14" fillId="0" borderId="36" xfId="22" applyNumberFormat="1" applyFont="1" applyFill="1" applyBorder="1" applyAlignment="1">
      <alignment horizontal="left" vertical="center"/>
    </xf>
    <xf numFmtId="0" fontId="37" fillId="5" borderId="0" xfId="22" applyNumberFormat="1" applyFont="1" applyFill="1" applyAlignment="1" applyProtection="1">
      <alignment horizontal="left" vertical="center"/>
    </xf>
    <xf numFmtId="0" fontId="2" fillId="0" borderId="0" xfId="0" applyFont="1" applyAlignment="1">
      <alignment horizontal="left" wrapText="1"/>
    </xf>
    <xf numFmtId="0" fontId="63" fillId="0" borderId="0" xfId="0" applyFont="1" applyAlignment="1">
      <alignment horizontal="left" wrapText="1"/>
    </xf>
    <xf numFmtId="0" fontId="2" fillId="0" borderId="0" xfId="0" applyFont="1" applyFill="1" applyAlignment="1">
      <alignment horizontal="left" vertical="center" wrapText="1"/>
    </xf>
    <xf numFmtId="0" fontId="11" fillId="0" borderId="0" xfId="0" applyFont="1" applyAlignment="1">
      <alignment horizontal="left" vertical="top" wrapText="1"/>
    </xf>
    <xf numFmtId="0" fontId="2" fillId="0" borderId="0" xfId="0" applyFont="1" applyFill="1" applyAlignment="1">
      <alignment horizontal="left"/>
    </xf>
    <xf numFmtId="0" fontId="11" fillId="0" borderId="0" xfId="0" applyFont="1" applyFill="1" applyAlignment="1">
      <alignment horizontal="left"/>
    </xf>
    <xf numFmtId="0" fontId="2" fillId="0" borderId="0" xfId="0" applyFont="1" applyAlignment="1">
      <alignment horizontal="left" vertical="center" wrapText="1"/>
    </xf>
    <xf numFmtId="0" fontId="0" fillId="0" borderId="0" xfId="0" applyAlignment="1">
      <alignment horizontal="left" vertical="center" wrapText="1"/>
    </xf>
    <xf numFmtId="0" fontId="63" fillId="0" borderId="0" xfId="0" applyFont="1" applyAlignment="1">
      <alignment wrapText="1"/>
    </xf>
    <xf numFmtId="0" fontId="2"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xf>
    <xf numFmtId="0" fontId="63" fillId="0" borderId="0" xfId="0" applyFont="1" applyFill="1" applyAlignment="1">
      <alignment vertical="center" wrapText="1"/>
    </xf>
    <xf numFmtId="0" fontId="0" fillId="0" borderId="0" xfId="0" applyFill="1" applyAlignment="1">
      <alignment vertical="center" wrapText="1"/>
    </xf>
    <xf numFmtId="0" fontId="63" fillId="0" borderId="0" xfId="0" applyFont="1" applyFill="1" applyAlignment="1">
      <alignment wrapText="1"/>
    </xf>
    <xf numFmtId="0" fontId="0" fillId="0" borderId="0" xfId="0" applyFill="1" applyAlignment="1">
      <alignment wrapText="1"/>
    </xf>
    <xf numFmtId="0" fontId="11" fillId="0" borderId="15" xfId="0" applyFont="1" applyBorder="1" applyAlignment="1">
      <alignment horizontal="center"/>
    </xf>
    <xf numFmtId="172" fontId="2" fillId="19" borderId="0" xfId="21" applyNumberFormat="1" applyFont="1" applyFill="1" applyAlignment="1">
      <alignment horizontal="right"/>
    </xf>
    <xf numFmtId="0" fontId="65" fillId="17" borderId="0" xfId="0" applyFont="1" applyFill="1" applyAlignment="1">
      <alignment wrapText="1"/>
    </xf>
    <xf numFmtId="0" fontId="14" fillId="17" borderId="0" xfId="0" applyFont="1" applyFill="1" applyAlignment="1">
      <alignment wrapText="1"/>
    </xf>
    <xf numFmtId="0" fontId="63" fillId="0" borderId="0" xfId="0" applyFont="1" applyAlignment="1">
      <alignment vertical="top" wrapText="1"/>
    </xf>
    <xf numFmtId="3" fontId="63" fillId="19" borderId="0" xfId="0" applyNumberFormat="1" applyFont="1" applyFill="1" applyAlignment="1">
      <alignment horizontal="right"/>
    </xf>
  </cellXfs>
  <cellStyles count="29">
    <cellStyle name="Bad" xfId="1" xr:uid="{00000000-0005-0000-0000-000000000000}"/>
    <cellStyle name="Calculation" xfId="2" xr:uid="{00000000-0005-0000-0000-000001000000}"/>
    <cellStyle name="Check Cell" xfId="3" xr:uid="{00000000-0005-0000-0000-000002000000}"/>
    <cellStyle name="Euro" xfId="4" xr:uid="{00000000-0005-0000-0000-000003000000}"/>
    <cellStyle name="Explanatory Text" xfId="5" xr:uid="{00000000-0005-0000-0000-000004000000}"/>
    <cellStyle name="Good" xfId="6" xr:uid="{00000000-0005-0000-0000-000005000000}"/>
    <cellStyle name="Heading 1" xfId="7" xr:uid="{00000000-0005-0000-0000-000006000000}"/>
    <cellStyle name="Heading 2" xfId="8" xr:uid="{00000000-0005-0000-0000-000007000000}"/>
    <cellStyle name="Heading 3" xfId="9" xr:uid="{00000000-0005-0000-0000-000008000000}"/>
    <cellStyle name="Heading 4" xfId="10" xr:uid="{00000000-0005-0000-0000-000009000000}"/>
    <cellStyle name="Hyperlink" xfId="11" builtinId="8"/>
    <cellStyle name="Input" xfId="12" xr:uid="{00000000-0005-0000-0000-00000B000000}"/>
    <cellStyle name="Komma" xfId="13" builtinId="3"/>
    <cellStyle name="Komma 2" xfId="14" xr:uid="{00000000-0005-0000-0000-00000D000000}"/>
    <cellStyle name="Linked Cell" xfId="15" xr:uid="{00000000-0005-0000-0000-00000E000000}"/>
    <cellStyle name="Neutral" xfId="16" xr:uid="{00000000-0005-0000-0000-00000F000000}"/>
    <cellStyle name="Normal 2" xfId="17" xr:uid="{00000000-0005-0000-0000-000010000000}"/>
    <cellStyle name="Note" xfId="18" xr:uid="{00000000-0005-0000-0000-000011000000}"/>
    <cellStyle name="Output" xfId="19" xr:uid="{00000000-0005-0000-0000-000012000000}"/>
    <cellStyle name="Procent" xfId="20" builtinId="5"/>
    <cellStyle name="Procent 2" xfId="21" xr:uid="{00000000-0005-0000-0000-000014000000}"/>
    <cellStyle name="Standaard" xfId="0" builtinId="0"/>
    <cellStyle name="Standaard 2" xfId="22" xr:uid="{00000000-0005-0000-0000-000016000000}"/>
    <cellStyle name="Standaard_3.Toelichting" xfId="23" xr:uid="{00000000-0005-0000-0000-000017000000}"/>
    <cellStyle name="Standaard_Blad1" xfId="24" xr:uid="{00000000-0005-0000-0000-000018000000}"/>
    <cellStyle name="Standaard2" xfId="25" xr:uid="{00000000-0005-0000-0000-000019000000}"/>
    <cellStyle name="Title" xfId="26" xr:uid="{00000000-0005-0000-0000-00001A000000}"/>
    <cellStyle name="Total" xfId="27" xr:uid="{00000000-0005-0000-0000-00001B000000}"/>
    <cellStyle name="Warning Text" xfId="28" xr:uid="{00000000-0005-0000-0000-00001C000000}"/>
  </cellStyles>
  <dxfs count="5">
    <dxf>
      <fill>
        <patternFill>
          <bgColor rgb="FFFFFF00"/>
        </patternFill>
      </fill>
    </dxf>
    <dxf>
      <font>
        <b/>
        <i val="0"/>
        <condense val="0"/>
        <extend val="0"/>
        <color indexed="10"/>
      </font>
    </dxf>
    <dxf>
      <fill>
        <patternFill>
          <bgColor rgb="FFFF0000"/>
        </patternFill>
      </fill>
    </dxf>
    <dxf>
      <font>
        <color rgb="FFFF0000"/>
      </font>
    </dxf>
    <dxf>
      <font>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1552575</xdr:colOff>
      <xdr:row>4</xdr:row>
      <xdr:rowOff>104775</xdr:rowOff>
    </xdr:to>
    <xdr:pic>
      <xdr:nvPicPr>
        <xdr:cNvPr id="1061" name="Afbeelding 2">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76200"/>
          <a:ext cx="2124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redo@cbs.nl" TargetMode="External"/><Relationship Id="rId1" Type="http://schemas.openxmlformats.org/officeDocument/2006/relationships/hyperlink" Target="http://www.cbs.nl/kredo"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rijksoverheid.nl/onderwerpen/financien-gemeenten-en-provincies/inhoud/uitwisseling-financiele-gegevens-met-sisa-en-iv3/single-information-single-audit-sisa/doorgeven-of-wijzigen-contactgegevens-sisa-en-of-iv3" TargetMode="External"/><Relationship Id="rId2" Type="http://schemas.openxmlformats.org/officeDocument/2006/relationships/hyperlink" Target="https://antwoord.cbs.nl/" TargetMode="External"/><Relationship Id="rId1" Type="http://schemas.openxmlformats.org/officeDocument/2006/relationships/hyperlink" Target="http://www.cbs.nl/kredo"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rijksoverheid.nl/documenten/richtlijnen/2016/06/01/beslisboom-economische-categorieen-lasten" TargetMode="External"/><Relationship Id="rId13" Type="http://schemas.openxmlformats.org/officeDocument/2006/relationships/hyperlink" Target="https://commissiebbv.nl/" TargetMode="External"/><Relationship Id="rId18" Type="http://schemas.openxmlformats.org/officeDocument/2006/relationships/hyperlink" Target="https://open-pilot.overheid.nl/Details/ronl-5e6dcbef-bbe5-4f16-bd65-936a321efa06/1" TargetMode="External"/><Relationship Id="rId3" Type="http://schemas.openxmlformats.org/officeDocument/2006/relationships/hyperlink" Target="http://www.commissiebbv.nl/thema/vernieuwing-bbv/" TargetMode="External"/><Relationship Id="rId7" Type="http://schemas.openxmlformats.org/officeDocument/2006/relationships/hyperlink" Target="https://www.rijksoverheid.nl/documenten/richtlijnen/2016/06/01/beslisboom-economische-categorieen-lasten" TargetMode="External"/><Relationship Id="rId12" Type="http://schemas.openxmlformats.org/officeDocument/2006/relationships/hyperlink" Target="https://www.cbs.nl/nl-nl/deelnemers-enquetes/deelnemers-enquetes/decentrale-overheden/kredo-overheden/gemeenten-en-gemeenschappelijke-regelingen/gemeenten-iv3/gemeente-iv3/beslisboom-iv3-categorieen-gemeenten-en-provincies-2017" TargetMode="External"/><Relationship Id="rId17" Type="http://schemas.openxmlformats.org/officeDocument/2006/relationships/hyperlink" Target="https://www.rijksoverheid.nl/documenten/richtlijnen/2023/12/15/iv3-informatievoorschrift-2024-provincies" TargetMode="External"/><Relationship Id="rId2" Type="http://schemas.openxmlformats.org/officeDocument/2006/relationships/hyperlink" Target="http://www.commissiebbv.nl/thema/vernieuwing-bbv/" TargetMode="External"/><Relationship Id="rId16" Type="http://schemas.openxmlformats.org/officeDocument/2006/relationships/hyperlink" Target="https://www.findo.nl/" TargetMode="External"/><Relationship Id="rId1" Type="http://schemas.openxmlformats.org/officeDocument/2006/relationships/hyperlink" Target="https://www.rijksoverheid.nl/documenten/richtlijnen/2016/02/22/iv3-informatievoorschrift-2017-provincies" TargetMode="External"/><Relationship Id="rId6" Type="http://schemas.openxmlformats.org/officeDocument/2006/relationships/hyperlink" Target="http://www.commissiebbv.nl/thema/vernieuwing-bbv/" TargetMode="External"/><Relationship Id="rId11" Type="http://schemas.openxmlformats.org/officeDocument/2006/relationships/hyperlink" Target="https://www.cbs.nl/nl-nl/deelnemers-enquetes/deelnemers-enquetes/decentrale-overheden/kredo-overheden/gemeenten-en-gemeenschappelijke-regelingen/trefwoordenlijst" TargetMode="External"/><Relationship Id="rId5" Type="http://schemas.openxmlformats.org/officeDocument/2006/relationships/hyperlink" Target="https://www.rijksoverheid.nl/documenten/richtlijnen/2016/02/22/iv3-informatievoorschrift-2017-provincies" TargetMode="External"/><Relationship Id="rId15" Type="http://schemas.openxmlformats.org/officeDocument/2006/relationships/hyperlink" Target="https://www.cbs.nl/nl-nl/deelnemers-enquetes/deelnemers-enquetes/decentrale-overheden/kredo-overheden/gemeenten-en-gemeenschappelijke-regelingen/gemeenten-iv3/gemeente-iv3/boeken-van-voorzieningen" TargetMode="External"/><Relationship Id="rId10" Type="http://schemas.openxmlformats.org/officeDocument/2006/relationships/hyperlink" Target="http://www.cbs.nl/kredo" TargetMode="External"/><Relationship Id="rId19" Type="http://schemas.openxmlformats.org/officeDocument/2006/relationships/printerSettings" Target="../printerSettings/printerSettings3.bin"/><Relationship Id="rId4" Type="http://schemas.openxmlformats.org/officeDocument/2006/relationships/hyperlink" Target="https://www.rijksoverheid.nl/onderwerpen/financien-gemeenten-en-provincies/inhoud/uitwisseling-financiele-gegevens-met-sisa-en-iv3/single-information-single-audit-sisa" TargetMode="External"/><Relationship Id="rId9" Type="http://schemas.openxmlformats.org/officeDocument/2006/relationships/hyperlink" Target="https://www.cbs.nl/nl-nl/onze-diensten/open-data/iv3" TargetMode="External"/><Relationship Id="rId14" Type="http://schemas.openxmlformats.org/officeDocument/2006/relationships/hyperlink" Target="https://findo.nl/content/vraagbaak-iv3-provinc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F27"/>
  <sheetViews>
    <sheetView showGridLines="0" zoomScaleNormal="100" zoomScaleSheetLayoutView="100" workbookViewId="0"/>
  </sheetViews>
  <sheetFormatPr defaultColWidth="9.140625" defaultRowHeight="12.75" x14ac:dyDescent="0.2"/>
  <cols>
    <col min="1" max="1" width="9.7109375" style="4" customWidth="1"/>
    <col min="2" max="2" width="86.7109375" style="4" customWidth="1"/>
    <col min="3" max="3" width="74" style="4" bestFit="1" customWidth="1"/>
    <col min="4" max="16384" width="9.140625" style="4"/>
  </cols>
  <sheetData>
    <row r="2" spans="1:6" ht="16.5" x14ac:dyDescent="0.25">
      <c r="A2" s="1"/>
      <c r="B2" s="312"/>
      <c r="C2" s="2"/>
      <c r="D2" s="3"/>
      <c r="E2" s="3"/>
    </row>
    <row r="3" spans="1:6" x14ac:dyDescent="0.2">
      <c r="A3" s="1"/>
      <c r="B3" s="311"/>
      <c r="C3" s="3"/>
      <c r="D3" s="3"/>
      <c r="E3" s="3"/>
      <c r="F3" s="3"/>
    </row>
    <row r="4" spans="1:6" x14ac:dyDescent="0.2">
      <c r="A4" s="1"/>
      <c r="B4" s="5"/>
    </row>
    <row r="6" spans="1:6" ht="24" customHeight="1" x14ac:dyDescent="0.2">
      <c r="A6" s="6" t="s">
        <v>0</v>
      </c>
      <c r="B6" s="7" t="s">
        <v>1</v>
      </c>
    </row>
    <row r="7" spans="1:6" ht="14.25" customHeight="1" x14ac:dyDescent="0.2"/>
    <row r="8" spans="1:6" ht="13.5" customHeight="1" x14ac:dyDescent="0.2">
      <c r="B8" s="386" t="s">
        <v>893</v>
      </c>
    </row>
    <row r="9" spans="1:6" ht="22.5" customHeight="1" x14ac:dyDescent="0.2">
      <c r="B9" s="8"/>
    </row>
    <row r="10" spans="1:6" x14ac:dyDescent="0.2">
      <c r="A10" s="9"/>
      <c r="B10" s="10" t="s">
        <v>2</v>
      </c>
    </row>
    <row r="11" spans="1:6" ht="14.25" customHeight="1" x14ac:dyDescent="0.2">
      <c r="A11" s="9"/>
      <c r="B11" s="10"/>
    </row>
    <row r="12" spans="1:6" ht="84.75" customHeight="1" x14ac:dyDescent="0.2">
      <c r="A12" s="9"/>
      <c r="B12" s="11" t="s">
        <v>646</v>
      </c>
      <c r="C12" s="4" t="s">
        <v>3</v>
      </c>
    </row>
    <row r="13" spans="1:6" ht="46.5" customHeight="1" x14ac:dyDescent="0.2">
      <c r="A13" s="9"/>
      <c r="B13" s="443" t="s">
        <v>892</v>
      </c>
    </row>
    <row r="14" spans="1:6" ht="109.5" customHeight="1" x14ac:dyDescent="0.2">
      <c r="A14" s="9"/>
      <c r="B14" s="442" t="s">
        <v>902</v>
      </c>
    </row>
    <row r="15" spans="1:6" ht="53.25" customHeight="1" x14ac:dyDescent="0.2">
      <c r="B15" s="253" t="s">
        <v>647</v>
      </c>
    </row>
    <row r="16" spans="1:6" ht="24.75" customHeight="1" x14ac:dyDescent="0.2">
      <c r="A16" s="9"/>
      <c r="B16" s="380" t="s">
        <v>4</v>
      </c>
    </row>
    <row r="17" spans="1:2" x14ac:dyDescent="0.2">
      <c r="A17" s="9"/>
      <c r="B17" s="12" t="s">
        <v>5</v>
      </c>
    </row>
    <row r="18" spans="1:2" x14ac:dyDescent="0.2">
      <c r="A18" s="9"/>
      <c r="B18" s="12" t="s">
        <v>6</v>
      </c>
    </row>
    <row r="19" spans="1:2" x14ac:dyDescent="0.2">
      <c r="A19" s="9"/>
      <c r="B19" s="12" t="s">
        <v>7</v>
      </c>
    </row>
    <row r="20" spans="1:2" x14ac:dyDescent="0.2">
      <c r="A20" s="9"/>
      <c r="B20" s="13" t="s">
        <v>8</v>
      </c>
    </row>
    <row r="21" spans="1:2" x14ac:dyDescent="0.2">
      <c r="A21" s="9"/>
      <c r="B21" s="13" t="s">
        <v>9</v>
      </c>
    </row>
    <row r="22" spans="1:2" ht="15" customHeight="1" x14ac:dyDescent="0.2">
      <c r="B22" s="13"/>
    </row>
    <row r="23" spans="1:2" ht="15" customHeight="1" x14ac:dyDescent="0.2">
      <c r="B23" s="10" t="s">
        <v>10</v>
      </c>
    </row>
    <row r="24" spans="1:2" ht="15" customHeight="1" x14ac:dyDescent="0.2">
      <c r="B24" s="10"/>
    </row>
    <row r="25" spans="1:2" x14ac:dyDescent="0.2">
      <c r="B25" s="10"/>
    </row>
    <row r="26" spans="1:2" x14ac:dyDescent="0.2">
      <c r="B26" s="400" t="s">
        <v>693</v>
      </c>
    </row>
    <row r="27" spans="1:2" x14ac:dyDescent="0.2">
      <c r="B27" s="10" t="s">
        <v>11</v>
      </c>
    </row>
  </sheetData>
  <hyperlinks>
    <hyperlink ref="B20" r:id="rId1" xr:uid="{00000000-0004-0000-0000-000000000000}"/>
    <hyperlink ref="B21" r:id="rId2" xr:uid="{00000000-0004-0000-0000-000001000000}"/>
  </hyperlinks>
  <pageMargins left="0.75" right="0.75" top="0.73" bottom="0.56000000000000005" header="0.5" footer="0.5"/>
  <pageSetup paperSize="9" scale="86"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64"/>
  <sheetViews>
    <sheetView showGridLines="0" zoomScale="90" zoomScaleNormal="90" workbookViewId="0">
      <selection activeCell="A2" sqref="A2"/>
    </sheetView>
  </sheetViews>
  <sheetFormatPr defaultColWidth="9.140625" defaultRowHeight="12.75" x14ac:dyDescent="0.25"/>
  <cols>
    <col min="1" max="1" width="96.28515625" style="24" customWidth="1"/>
    <col min="2" max="2" width="15.7109375" style="15" customWidth="1"/>
    <col min="3" max="16384" width="9.140625" style="15"/>
  </cols>
  <sheetData>
    <row r="1" spans="1:2" ht="15" x14ac:dyDescent="0.25">
      <c r="A1" s="14" t="s">
        <v>12</v>
      </c>
    </row>
    <row r="3" spans="1:2" ht="25.5" customHeight="1" x14ac:dyDescent="0.25">
      <c r="A3" s="254" t="s">
        <v>650</v>
      </c>
      <c r="B3" s="255"/>
    </row>
    <row r="4" spans="1:2" ht="15" customHeight="1" x14ac:dyDescent="0.25">
      <c r="A4" s="256" t="s">
        <v>648</v>
      </c>
      <c r="B4" s="257"/>
    </row>
    <row r="5" spans="1:2" ht="15" customHeight="1" x14ac:dyDescent="0.25">
      <c r="A5" s="256" t="s">
        <v>649</v>
      </c>
      <c r="B5" s="364"/>
    </row>
    <row r="6" spans="1:2" ht="15" x14ac:dyDescent="0.25">
      <c r="A6" s="256" t="s">
        <v>490</v>
      </c>
      <c r="B6" s="257"/>
    </row>
    <row r="7" spans="1:2" ht="15" x14ac:dyDescent="0.25">
      <c r="A7" s="256" t="s">
        <v>491</v>
      </c>
      <c r="B7" s="257"/>
    </row>
    <row r="8" spans="1:2" x14ac:dyDescent="0.2">
      <c r="A8" s="251"/>
    </row>
    <row r="9" spans="1:2" ht="46.5" customHeight="1" x14ac:dyDescent="0.2">
      <c r="A9" s="347" t="s">
        <v>595</v>
      </c>
    </row>
    <row r="10" spans="1:2" ht="7.5" customHeight="1" x14ac:dyDescent="0.2">
      <c r="A10" s="347"/>
    </row>
    <row r="11" spans="1:2" ht="38.25" customHeight="1" x14ac:dyDescent="0.25">
      <c r="A11" s="449" t="s">
        <v>903</v>
      </c>
      <c r="B11" s="450"/>
    </row>
    <row r="12" spans="1:2" ht="38.25" customHeight="1" x14ac:dyDescent="0.25">
      <c r="A12" s="449" t="s">
        <v>904</v>
      </c>
      <c r="B12" s="450"/>
    </row>
    <row r="13" spans="1:2" x14ac:dyDescent="0.2">
      <c r="A13" s="17" t="s">
        <v>707</v>
      </c>
    </row>
    <row r="14" spans="1:2" ht="28.5" customHeight="1" x14ac:dyDescent="0.2">
      <c r="A14" s="439" t="s">
        <v>888</v>
      </c>
    </row>
    <row r="15" spans="1:2" ht="31.5" customHeight="1" x14ac:dyDescent="0.2">
      <c r="A15" s="17" t="s">
        <v>889</v>
      </c>
    </row>
    <row r="16" spans="1:2" ht="31.5" customHeight="1" x14ac:dyDescent="0.2">
      <c r="A16" s="17"/>
    </row>
    <row r="17" spans="1:2" ht="45" customHeight="1" x14ac:dyDescent="0.25">
      <c r="A17" s="435" t="s">
        <v>652</v>
      </c>
    </row>
    <row r="18" spans="1:2" ht="8.25" customHeight="1" x14ac:dyDescent="0.25">
      <c r="A18" s="18"/>
    </row>
    <row r="19" spans="1:2" ht="26.25" customHeight="1" x14ac:dyDescent="0.25">
      <c r="A19" s="259" t="s">
        <v>13</v>
      </c>
    </row>
    <row r="20" spans="1:2" ht="45" customHeight="1" x14ac:dyDescent="0.25">
      <c r="A20" s="258" t="s">
        <v>492</v>
      </c>
      <c r="B20" s="255"/>
    </row>
    <row r="21" spans="1:2" ht="7.5" customHeight="1" x14ac:dyDescent="0.25">
      <c r="A21" s="19"/>
    </row>
    <row r="22" spans="1:2" ht="54" customHeight="1" x14ac:dyDescent="0.25">
      <c r="A22" s="260" t="s">
        <v>651</v>
      </c>
    </row>
    <row r="23" spans="1:2" ht="7.5" customHeight="1" x14ac:dyDescent="0.25">
      <c r="A23" s="260"/>
    </row>
    <row r="24" spans="1:2" ht="17.25" customHeight="1" x14ac:dyDescent="0.2">
      <c r="A24" s="20" t="s">
        <v>15</v>
      </c>
    </row>
    <row r="25" spans="1:2" ht="19.5" customHeight="1" x14ac:dyDescent="0.2">
      <c r="A25" s="20"/>
    </row>
    <row r="26" spans="1:2" ht="15" x14ac:dyDescent="0.25">
      <c r="A26" s="14" t="s">
        <v>16</v>
      </c>
    </row>
    <row r="27" spans="1:2" ht="7.5" customHeight="1" x14ac:dyDescent="0.2">
      <c r="A27" s="21"/>
    </row>
    <row r="28" spans="1:2" ht="12.75" customHeight="1" x14ac:dyDescent="0.2">
      <c r="A28" s="16" t="s">
        <v>17</v>
      </c>
    </row>
    <row r="29" spans="1:2" ht="6.75" customHeight="1" x14ac:dyDescent="0.2">
      <c r="A29" s="16"/>
    </row>
    <row r="30" spans="1:2" ht="5.25" customHeight="1" x14ac:dyDescent="0.2">
      <c r="A30" s="16"/>
    </row>
    <row r="31" spans="1:2" x14ac:dyDescent="0.25">
      <c r="A31" s="22" t="s">
        <v>894</v>
      </c>
    </row>
    <row r="32" spans="1:2" x14ac:dyDescent="0.25">
      <c r="A32" s="22" t="s">
        <v>895</v>
      </c>
    </row>
    <row r="33" spans="1:1" x14ac:dyDescent="0.25">
      <c r="A33" s="22" t="s">
        <v>896</v>
      </c>
    </row>
    <row r="34" spans="1:1" x14ac:dyDescent="0.2">
      <c r="A34" s="23" t="s">
        <v>620</v>
      </c>
    </row>
    <row r="35" spans="1:1" ht="8.25" customHeight="1" x14ac:dyDescent="0.2">
      <c r="A35" s="23"/>
    </row>
    <row r="36" spans="1:1" ht="13.5" customHeight="1" x14ac:dyDescent="0.25">
      <c r="A36" s="15" t="s">
        <v>18</v>
      </c>
    </row>
    <row r="37" spans="1:1" ht="13.5" customHeight="1" x14ac:dyDescent="0.25">
      <c r="A37" s="15" t="s">
        <v>19</v>
      </c>
    </row>
    <row r="38" spans="1:1" ht="13.5" customHeight="1" x14ac:dyDescent="0.25">
      <c r="A38" s="24" t="s">
        <v>897</v>
      </c>
    </row>
    <row r="39" spans="1:1" s="328" customFormat="1" ht="13.5" customHeight="1" x14ac:dyDescent="0.25">
      <c r="A39" s="39" t="s">
        <v>493</v>
      </c>
    </row>
    <row r="40" spans="1:1" ht="13.5" customHeight="1" x14ac:dyDescent="0.25">
      <c r="A40" s="24" t="s">
        <v>20</v>
      </c>
    </row>
    <row r="41" spans="1:1" ht="13.5" customHeight="1" x14ac:dyDescent="0.25">
      <c r="A41" s="24" t="s">
        <v>21</v>
      </c>
    </row>
    <row r="42" spans="1:1" ht="12.75" customHeight="1" x14ac:dyDescent="0.25">
      <c r="A42" s="24" t="s">
        <v>22</v>
      </c>
    </row>
    <row r="43" spans="1:1" x14ac:dyDescent="0.25">
      <c r="A43" s="24" t="s">
        <v>22</v>
      </c>
    </row>
    <row r="44" spans="1:1" ht="53.25" customHeight="1" x14ac:dyDescent="0.25">
      <c r="A44" s="15"/>
    </row>
    <row r="45" spans="1:1" s="26" customFormat="1" x14ac:dyDescent="0.2">
      <c r="A45" s="25"/>
    </row>
    <row r="46" spans="1:1" ht="25.5" customHeight="1" x14ac:dyDescent="0.25">
      <c r="A46" s="15"/>
    </row>
    <row r="47" spans="1:1" s="26" customFormat="1" x14ac:dyDescent="0.2">
      <c r="A47" s="25"/>
    </row>
    <row r="48" spans="1:1" x14ac:dyDescent="0.25">
      <c r="A48" s="15"/>
    </row>
    <row r="49" spans="1:1" s="26" customFormat="1" x14ac:dyDescent="0.25"/>
    <row r="50" spans="1:1" x14ac:dyDescent="0.2">
      <c r="A50" s="25"/>
    </row>
    <row r="51" spans="1:1" x14ac:dyDescent="0.2">
      <c r="A51" s="25"/>
    </row>
    <row r="52" spans="1:1" x14ac:dyDescent="0.2">
      <c r="A52" s="25"/>
    </row>
    <row r="59" spans="1:1" x14ac:dyDescent="0.2">
      <c r="A59" s="25"/>
    </row>
    <row r="60" spans="1:1" x14ac:dyDescent="0.2">
      <c r="A60" s="27"/>
    </row>
    <row r="61" spans="1:1" x14ac:dyDescent="0.25">
      <c r="A61" s="28"/>
    </row>
    <row r="64" spans="1:1" x14ac:dyDescent="0.25">
      <c r="A64" s="29"/>
    </row>
  </sheetData>
  <mergeCells count="2">
    <mergeCell ref="A11:B11"/>
    <mergeCell ref="A12:B12"/>
  </mergeCells>
  <hyperlinks>
    <hyperlink ref="A24" r:id="rId1" xr:uid="{00000000-0004-0000-0100-000000000000}"/>
    <hyperlink ref="A13" r:id="rId2" xr:uid="{00000000-0004-0000-0100-000001000000}"/>
    <hyperlink ref="A20" r:id="rId3" xr:uid="{00000000-0004-0000-0100-000002000000}"/>
  </hyperlinks>
  <pageMargins left="0.75" right="0.75" top="1" bottom="1" header="0.5" footer="0.5"/>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IV420"/>
  <sheetViews>
    <sheetView showGridLines="0" zoomScaleNormal="100" zoomScaleSheetLayoutView="100" workbookViewId="0">
      <selection activeCell="A2" sqref="A2:D2"/>
    </sheetView>
  </sheetViews>
  <sheetFormatPr defaultColWidth="9.140625" defaultRowHeight="8.25" x14ac:dyDescent="0.25"/>
  <cols>
    <col min="1" max="1" width="1.28515625" style="51" customWidth="1"/>
    <col min="2" max="2" width="70.7109375" style="30" customWidth="1"/>
    <col min="3" max="3" width="34.7109375" style="30" customWidth="1"/>
    <col min="4" max="4" width="45.5703125" style="30" customWidth="1"/>
    <col min="5" max="16384" width="9.140625" style="30"/>
  </cols>
  <sheetData>
    <row r="1" spans="1:9" ht="15" customHeight="1" x14ac:dyDescent="0.25">
      <c r="A1" s="456" t="s">
        <v>23</v>
      </c>
      <c r="B1" s="455"/>
      <c r="C1" s="455"/>
      <c r="D1" s="455"/>
    </row>
    <row r="2" spans="1:9" ht="7.5" customHeight="1" x14ac:dyDescent="0.25">
      <c r="A2" s="459"/>
      <c r="B2" s="455"/>
      <c r="C2" s="455"/>
      <c r="D2" s="455"/>
    </row>
    <row r="3" spans="1:9" ht="47.25" customHeight="1" x14ac:dyDescent="0.25">
      <c r="A3" s="469" t="s">
        <v>655</v>
      </c>
      <c r="B3" s="470"/>
      <c r="C3" s="470"/>
      <c r="D3" s="470"/>
    </row>
    <row r="4" spans="1:9" ht="7.5" customHeight="1" x14ac:dyDescent="0.25">
      <c r="A4" s="24"/>
      <c r="B4" s="31"/>
      <c r="C4" s="31"/>
      <c r="D4" s="31"/>
    </row>
    <row r="5" spans="1:9" ht="25.5" customHeight="1" x14ac:dyDescent="0.25">
      <c r="A5" s="32" t="s">
        <v>24</v>
      </c>
      <c r="B5" s="472" t="s">
        <v>25</v>
      </c>
      <c r="C5" s="472"/>
      <c r="D5" s="472"/>
      <c r="F5" s="454"/>
      <c r="G5" s="470"/>
      <c r="H5" s="470"/>
      <c r="I5" s="470"/>
    </row>
    <row r="6" spans="1:9" ht="38.25" customHeight="1" x14ac:dyDescent="0.25">
      <c r="A6" s="32" t="s">
        <v>24</v>
      </c>
      <c r="B6" s="472" t="s">
        <v>26</v>
      </c>
      <c r="C6" s="470"/>
      <c r="D6" s="470"/>
    </row>
    <row r="7" spans="1:9" ht="25.5" customHeight="1" x14ac:dyDescent="0.25">
      <c r="A7" s="32" t="s">
        <v>24</v>
      </c>
      <c r="B7" s="472" t="s">
        <v>27</v>
      </c>
      <c r="C7" s="470"/>
      <c r="D7" s="470"/>
    </row>
    <row r="8" spans="1:9" ht="7.5" customHeight="1" x14ac:dyDescent="0.25">
      <c r="A8" s="32"/>
      <c r="B8" s="33"/>
      <c r="C8" s="31"/>
      <c r="D8" s="31"/>
    </row>
    <row r="9" spans="1:9" ht="25.5" customHeight="1" x14ac:dyDescent="0.2">
      <c r="A9" s="518" t="s">
        <v>617</v>
      </c>
      <c r="B9" s="519"/>
      <c r="C9" s="519"/>
      <c r="D9" s="519"/>
    </row>
    <row r="10" spans="1:9" ht="7.5" customHeight="1" x14ac:dyDescent="0.2">
      <c r="A10" s="34"/>
      <c r="B10" s="35"/>
      <c r="C10" s="35"/>
      <c r="D10" s="35"/>
    </row>
    <row r="11" spans="1:9" ht="38.25" customHeight="1" x14ac:dyDescent="0.25">
      <c r="A11" s="454" t="s">
        <v>28</v>
      </c>
      <c r="B11" s="470"/>
      <c r="C11" s="470"/>
      <c r="D11" s="470"/>
    </row>
    <row r="12" spans="1:9" ht="12.75" x14ac:dyDescent="0.25">
      <c r="A12" s="454" t="s">
        <v>656</v>
      </c>
      <c r="B12" s="470"/>
      <c r="C12" s="470"/>
      <c r="D12" s="470"/>
    </row>
    <row r="13" spans="1:9" ht="7.5" customHeight="1" x14ac:dyDescent="0.25">
      <c r="A13" s="454"/>
      <c r="B13" s="455"/>
      <c r="C13" s="455"/>
      <c r="D13" s="455"/>
    </row>
    <row r="14" spans="1:9" s="15" customFormat="1" ht="25.5" customHeight="1" x14ac:dyDescent="0.25">
      <c r="A14" s="469" t="s">
        <v>657</v>
      </c>
      <c r="B14" s="455"/>
      <c r="C14" s="455"/>
      <c r="D14" s="455"/>
    </row>
    <row r="15" spans="1:9" s="15" customFormat="1" ht="12.75" x14ac:dyDescent="0.25">
      <c r="A15" s="32" t="s">
        <v>24</v>
      </c>
      <c r="B15" s="472" t="s">
        <v>29</v>
      </c>
      <c r="C15" s="472"/>
      <c r="D15" s="472"/>
    </row>
    <row r="16" spans="1:9" ht="12.75" x14ac:dyDescent="0.25">
      <c r="A16" s="32" t="s">
        <v>24</v>
      </c>
      <c r="B16" s="472" t="s">
        <v>30</v>
      </c>
      <c r="C16" s="472"/>
      <c r="D16" s="472"/>
    </row>
    <row r="17" spans="1:4" ht="12.75" x14ac:dyDescent="0.25">
      <c r="A17" s="32" t="s">
        <v>24</v>
      </c>
      <c r="B17" s="472" t="s">
        <v>31</v>
      </c>
      <c r="C17" s="472"/>
      <c r="D17" s="472"/>
    </row>
    <row r="18" spans="1:4" ht="7.5" customHeight="1" x14ac:dyDescent="0.25">
      <c r="A18" s="32"/>
      <c r="B18" s="33"/>
      <c r="C18" s="33"/>
      <c r="D18" s="33"/>
    </row>
    <row r="19" spans="1:4" ht="25.5" customHeight="1" x14ac:dyDescent="0.25">
      <c r="A19" s="454" t="s">
        <v>658</v>
      </c>
      <c r="B19" s="455"/>
      <c r="C19" s="455"/>
      <c r="D19" s="455"/>
    </row>
    <row r="20" spans="1:4" ht="7.5" customHeight="1" x14ac:dyDescent="0.25">
      <c r="A20" s="459"/>
      <c r="B20" s="455"/>
      <c r="C20" s="455"/>
      <c r="D20" s="455"/>
    </row>
    <row r="21" spans="1:4" ht="25.5" customHeight="1" x14ac:dyDescent="0.25">
      <c r="A21" s="454" t="s">
        <v>898</v>
      </c>
      <c r="B21" s="455"/>
      <c r="C21" s="455"/>
      <c r="D21" s="455"/>
    </row>
    <row r="22" spans="1:4" ht="7.5" customHeight="1" x14ac:dyDescent="0.25">
      <c r="A22" s="36"/>
      <c r="B22" s="37"/>
      <c r="C22" s="37"/>
      <c r="D22" s="37"/>
    </row>
    <row r="23" spans="1:4" ht="25.5" customHeight="1" x14ac:dyDescent="0.25">
      <c r="A23" s="469" t="s">
        <v>32</v>
      </c>
      <c r="B23" s="455"/>
      <c r="C23" s="455"/>
      <c r="D23" s="455"/>
    </row>
    <row r="24" spans="1:4" ht="7.5" customHeight="1" x14ac:dyDescent="0.25">
      <c r="A24" s="459"/>
      <c r="B24" s="455"/>
      <c r="C24" s="455"/>
      <c r="D24" s="455"/>
    </row>
    <row r="25" spans="1:4" ht="12.75" customHeight="1" x14ac:dyDescent="0.25">
      <c r="A25" s="512" t="s">
        <v>596</v>
      </c>
      <c r="B25" s="512"/>
      <c r="C25" s="337" t="s">
        <v>15</v>
      </c>
      <c r="D25" s="338"/>
    </row>
    <row r="26" spans="1:4" ht="9.75" customHeight="1" x14ac:dyDescent="0.25">
      <c r="A26" s="469"/>
      <c r="B26" s="455"/>
      <c r="C26" s="455"/>
      <c r="D26" s="455"/>
    </row>
    <row r="27" spans="1:4" s="38" customFormat="1" ht="15" customHeight="1" x14ac:dyDescent="0.25">
      <c r="A27" s="456" t="s">
        <v>33</v>
      </c>
      <c r="B27" s="455"/>
      <c r="C27" s="455"/>
      <c r="D27" s="455"/>
    </row>
    <row r="28" spans="1:4" s="38" customFormat="1" ht="7.5" customHeight="1" x14ac:dyDescent="0.25">
      <c r="A28" s="517"/>
      <c r="B28" s="455"/>
      <c r="C28" s="455"/>
      <c r="D28" s="455"/>
    </row>
    <row r="29" spans="1:4" s="38" customFormat="1" ht="63.75" customHeight="1" x14ac:dyDescent="0.25">
      <c r="A29" s="501" t="s">
        <v>659</v>
      </c>
      <c r="B29" s="455"/>
      <c r="C29" s="455"/>
      <c r="D29" s="455"/>
    </row>
    <row r="30" spans="1:4" s="38" customFormat="1" ht="9.75" customHeight="1" x14ac:dyDescent="0.25">
      <c r="A30" s="501"/>
      <c r="B30" s="455"/>
      <c r="C30" s="455"/>
      <c r="D30" s="455"/>
    </row>
    <row r="31" spans="1:4" s="38" customFormat="1" ht="19.5" customHeight="1" x14ac:dyDescent="0.25">
      <c r="A31" s="483" t="s">
        <v>631</v>
      </c>
      <c r="B31" s="453"/>
      <c r="C31" s="453"/>
      <c r="D31" s="453"/>
    </row>
    <row r="32" spans="1:4" s="38" customFormat="1" ht="4.5" customHeight="1" x14ac:dyDescent="0.25">
      <c r="A32" s="361"/>
      <c r="B32" s="358"/>
      <c r="C32" s="358"/>
      <c r="D32" s="358"/>
    </row>
    <row r="33" spans="1:4" s="38" customFormat="1" ht="15" x14ac:dyDescent="0.25">
      <c r="A33" s="452" t="s">
        <v>632</v>
      </c>
      <c r="B33" s="453"/>
      <c r="C33" s="453"/>
      <c r="D33" s="453"/>
    </row>
    <row r="34" spans="1:4" s="38" customFormat="1" ht="15" x14ac:dyDescent="0.25">
      <c r="A34" s="373" t="s">
        <v>24</v>
      </c>
      <c r="B34" s="513" t="s">
        <v>633</v>
      </c>
      <c r="C34" s="453"/>
      <c r="D34" s="453"/>
    </row>
    <row r="35" spans="1:4" s="38" customFormat="1" ht="12.75" customHeight="1" x14ac:dyDescent="0.25">
      <c r="A35" s="373"/>
      <c r="B35" s="505" t="s">
        <v>860</v>
      </c>
      <c r="C35" s="474"/>
      <c r="D35" s="474"/>
    </row>
    <row r="36" spans="1:4" s="38" customFormat="1" ht="15" x14ac:dyDescent="0.25">
      <c r="A36" s="373" t="s">
        <v>24</v>
      </c>
      <c r="B36" s="513" t="s">
        <v>633</v>
      </c>
      <c r="C36" s="453"/>
      <c r="D36" s="453"/>
    </row>
    <row r="37" spans="1:4" s="38" customFormat="1" ht="15" x14ac:dyDescent="0.25">
      <c r="A37" s="373"/>
      <c r="B37" s="432" t="s">
        <v>660</v>
      </c>
      <c r="C37" s="363"/>
      <c r="D37" s="363"/>
    </row>
    <row r="38" spans="1:4" s="38" customFormat="1" ht="15" x14ac:dyDescent="0.25">
      <c r="A38" s="373" t="s">
        <v>24</v>
      </c>
      <c r="B38" s="513" t="s">
        <v>634</v>
      </c>
      <c r="C38" s="490"/>
      <c r="D38" s="490"/>
    </row>
    <row r="39" spans="1:4" s="38" customFormat="1" ht="15" x14ac:dyDescent="0.25">
      <c r="A39" s="374"/>
      <c r="B39" s="514" t="s">
        <v>635</v>
      </c>
      <c r="C39" s="487"/>
      <c r="D39" s="487"/>
    </row>
    <row r="40" spans="1:4" s="38" customFormat="1" ht="15" x14ac:dyDescent="0.25">
      <c r="A40" s="375" t="s">
        <v>24</v>
      </c>
      <c r="B40" s="513" t="s">
        <v>686</v>
      </c>
      <c r="C40" s="490"/>
      <c r="D40" s="490"/>
    </row>
    <row r="41" spans="1:4" s="38" customFormat="1" ht="15" x14ac:dyDescent="0.25">
      <c r="A41" s="374"/>
      <c r="B41" s="399" t="s">
        <v>685</v>
      </c>
      <c r="C41" s="393"/>
      <c r="D41" s="393"/>
    </row>
    <row r="42" spans="1:4" s="38" customFormat="1" ht="27" customHeight="1" x14ac:dyDescent="0.25">
      <c r="A42" s="375" t="s">
        <v>24</v>
      </c>
      <c r="B42" s="515" t="s">
        <v>636</v>
      </c>
      <c r="C42" s="485"/>
      <c r="D42" s="485"/>
    </row>
    <row r="43" spans="1:4" s="38" customFormat="1" ht="15" x14ac:dyDescent="0.25">
      <c r="A43" s="374"/>
      <c r="B43" s="516" t="s">
        <v>637</v>
      </c>
      <c r="C43" s="516"/>
      <c r="D43" s="516"/>
    </row>
    <row r="44" spans="1:4" s="38" customFormat="1" ht="15" x14ac:dyDescent="0.25">
      <c r="A44" s="375" t="s">
        <v>24</v>
      </c>
      <c r="B44" s="452" t="s">
        <v>638</v>
      </c>
      <c r="C44" s="485"/>
      <c r="D44" s="485"/>
    </row>
    <row r="45" spans="1:4" s="38" customFormat="1" ht="15" x14ac:dyDescent="0.25">
      <c r="A45" s="375"/>
      <c r="B45" s="376" t="s">
        <v>639</v>
      </c>
      <c r="C45" s="355"/>
      <c r="D45" s="355"/>
    </row>
    <row r="46" spans="1:4" s="38" customFormat="1" ht="9.75" customHeight="1" x14ac:dyDescent="0.25">
      <c r="A46" s="359"/>
      <c r="B46" s="358"/>
      <c r="C46" s="358"/>
      <c r="D46" s="358"/>
    </row>
    <row r="47" spans="1:4" s="38" customFormat="1" ht="15" customHeight="1" x14ac:dyDescent="0.25">
      <c r="A47" s="456" t="s">
        <v>34</v>
      </c>
      <c r="B47" s="455"/>
      <c r="C47" s="455"/>
      <c r="D47" s="455"/>
    </row>
    <row r="48" spans="1:4" s="38" customFormat="1" ht="7.5" customHeight="1" x14ac:dyDescent="0.25">
      <c r="A48" s="39"/>
      <c r="B48" s="37"/>
      <c r="C48" s="37"/>
      <c r="D48" s="37"/>
    </row>
    <row r="49" spans="1:256" s="38" customFormat="1" ht="89.25" customHeight="1" x14ac:dyDescent="0.25">
      <c r="A49" s="472" t="s">
        <v>661</v>
      </c>
      <c r="B49" s="455"/>
      <c r="C49" s="455"/>
      <c r="D49" s="455"/>
      <c r="E49" s="472"/>
      <c r="F49" s="455"/>
      <c r="G49" s="455"/>
      <c r="H49" s="455"/>
      <c r="I49" s="472"/>
      <c r="J49" s="455"/>
      <c r="K49" s="455"/>
      <c r="L49" s="455"/>
      <c r="M49" s="472"/>
      <c r="N49" s="455"/>
      <c r="O49" s="455"/>
      <c r="P49" s="455"/>
      <c r="Q49" s="472"/>
      <c r="R49" s="455"/>
      <c r="S49" s="455"/>
      <c r="T49" s="455"/>
      <c r="U49" s="472"/>
      <c r="V49" s="455"/>
      <c r="W49" s="455"/>
      <c r="X49" s="455"/>
      <c r="Y49" s="472"/>
      <c r="Z49" s="455"/>
      <c r="AA49" s="455"/>
      <c r="AB49" s="455"/>
      <c r="AC49" s="472"/>
      <c r="AD49" s="455"/>
      <c r="AE49" s="455"/>
      <c r="AF49" s="455"/>
      <c r="AG49" s="472"/>
      <c r="AH49" s="455"/>
      <c r="AI49" s="455"/>
      <c r="AJ49" s="455"/>
      <c r="AK49" s="472"/>
      <c r="AL49" s="455"/>
      <c r="AM49" s="455"/>
      <c r="AN49" s="455"/>
      <c r="AO49" s="472"/>
      <c r="AP49" s="455"/>
      <c r="AQ49" s="455"/>
      <c r="AR49" s="455"/>
      <c r="AS49" s="472"/>
      <c r="AT49" s="455"/>
      <c r="AU49" s="455"/>
      <c r="AV49" s="455"/>
      <c r="AW49" s="472"/>
      <c r="AX49" s="455"/>
      <c r="AY49" s="455"/>
      <c r="AZ49" s="455"/>
      <c r="BA49" s="472"/>
      <c r="BB49" s="455"/>
      <c r="BC49" s="455"/>
      <c r="BD49" s="455"/>
      <c r="BE49" s="472"/>
      <c r="BF49" s="455"/>
      <c r="BG49" s="455"/>
      <c r="BH49" s="455"/>
      <c r="BI49" s="472"/>
      <c r="BJ49" s="455"/>
      <c r="BK49" s="455"/>
      <c r="BL49" s="455"/>
      <c r="BM49" s="472"/>
      <c r="BN49" s="455"/>
      <c r="BO49" s="455"/>
      <c r="BP49" s="455"/>
      <c r="BQ49" s="472"/>
      <c r="BR49" s="455"/>
      <c r="BS49" s="455"/>
      <c r="BT49" s="455"/>
      <c r="BU49" s="472"/>
      <c r="BV49" s="455"/>
      <c r="BW49" s="455"/>
      <c r="BX49" s="455"/>
      <c r="BY49" s="472"/>
      <c r="BZ49" s="455"/>
      <c r="CA49" s="455"/>
      <c r="CB49" s="455"/>
      <c r="CC49" s="472"/>
      <c r="CD49" s="455"/>
      <c r="CE49" s="455"/>
      <c r="CF49" s="455"/>
      <c r="CG49" s="472"/>
      <c r="CH49" s="455"/>
      <c r="CI49" s="455"/>
      <c r="CJ49" s="455"/>
      <c r="CK49" s="472"/>
      <c r="CL49" s="455"/>
      <c r="CM49" s="455"/>
      <c r="CN49" s="455"/>
      <c r="CO49" s="472"/>
      <c r="CP49" s="455"/>
      <c r="CQ49" s="455"/>
      <c r="CR49" s="455"/>
      <c r="CS49" s="472"/>
      <c r="CT49" s="455"/>
      <c r="CU49" s="455"/>
      <c r="CV49" s="455"/>
      <c r="CW49" s="472"/>
      <c r="CX49" s="455"/>
      <c r="CY49" s="455"/>
      <c r="CZ49" s="455"/>
      <c r="DA49" s="472"/>
      <c r="DB49" s="455"/>
      <c r="DC49" s="455"/>
      <c r="DD49" s="455"/>
      <c r="DE49" s="472"/>
      <c r="DF49" s="455"/>
      <c r="DG49" s="455"/>
      <c r="DH49" s="455"/>
      <c r="DI49" s="472"/>
      <c r="DJ49" s="455"/>
      <c r="DK49" s="455"/>
      <c r="DL49" s="455"/>
      <c r="DM49" s="472"/>
      <c r="DN49" s="455"/>
      <c r="DO49" s="455"/>
      <c r="DP49" s="455"/>
      <c r="DQ49" s="472"/>
      <c r="DR49" s="455"/>
      <c r="DS49" s="455"/>
      <c r="DT49" s="455"/>
      <c r="DU49" s="472"/>
      <c r="DV49" s="455"/>
      <c r="DW49" s="455"/>
      <c r="DX49" s="455"/>
      <c r="DY49" s="472"/>
      <c r="DZ49" s="455"/>
      <c r="EA49" s="455"/>
      <c r="EB49" s="455"/>
      <c r="EC49" s="472"/>
      <c r="ED49" s="455"/>
      <c r="EE49" s="455"/>
      <c r="EF49" s="455"/>
      <c r="EG49" s="472"/>
      <c r="EH49" s="455"/>
      <c r="EI49" s="455"/>
      <c r="EJ49" s="455"/>
      <c r="EK49" s="472"/>
      <c r="EL49" s="455"/>
      <c r="EM49" s="455"/>
      <c r="EN49" s="455"/>
      <c r="EO49" s="472"/>
      <c r="EP49" s="455"/>
      <c r="EQ49" s="455"/>
      <c r="ER49" s="455"/>
      <c r="ES49" s="472"/>
      <c r="ET49" s="455"/>
      <c r="EU49" s="455"/>
      <c r="EV49" s="455"/>
      <c r="EW49" s="472"/>
      <c r="EX49" s="455"/>
      <c r="EY49" s="455"/>
      <c r="EZ49" s="455"/>
      <c r="FA49" s="472"/>
      <c r="FB49" s="455"/>
      <c r="FC49" s="455"/>
      <c r="FD49" s="455"/>
      <c r="FE49" s="472"/>
      <c r="FF49" s="455"/>
      <c r="FG49" s="455"/>
      <c r="FH49" s="455"/>
      <c r="FI49" s="472"/>
      <c r="FJ49" s="455"/>
      <c r="FK49" s="455"/>
      <c r="FL49" s="455"/>
      <c r="FM49" s="472"/>
      <c r="FN49" s="455"/>
      <c r="FO49" s="455"/>
      <c r="FP49" s="455"/>
      <c r="FQ49" s="472"/>
      <c r="FR49" s="455"/>
      <c r="FS49" s="455"/>
      <c r="FT49" s="455"/>
      <c r="FU49" s="472"/>
      <c r="FV49" s="455"/>
      <c r="FW49" s="455"/>
      <c r="FX49" s="455"/>
      <c r="FY49" s="472"/>
      <c r="FZ49" s="455"/>
      <c r="GA49" s="455"/>
      <c r="GB49" s="455"/>
      <c r="GC49" s="472"/>
      <c r="GD49" s="455"/>
      <c r="GE49" s="455"/>
      <c r="GF49" s="455"/>
      <c r="GG49" s="472"/>
      <c r="GH49" s="455"/>
      <c r="GI49" s="455"/>
      <c r="GJ49" s="455"/>
      <c r="GK49" s="472"/>
      <c r="GL49" s="455"/>
      <c r="GM49" s="455"/>
      <c r="GN49" s="455"/>
      <c r="GO49" s="472"/>
      <c r="GP49" s="455"/>
      <c r="GQ49" s="455"/>
      <c r="GR49" s="455"/>
      <c r="GS49" s="472"/>
      <c r="GT49" s="455"/>
      <c r="GU49" s="455"/>
      <c r="GV49" s="455"/>
      <c r="GW49" s="472"/>
      <c r="GX49" s="455"/>
      <c r="GY49" s="455"/>
      <c r="GZ49" s="455"/>
      <c r="HA49" s="472"/>
      <c r="HB49" s="455"/>
      <c r="HC49" s="455"/>
      <c r="HD49" s="455"/>
      <c r="HE49" s="472"/>
      <c r="HF49" s="455"/>
      <c r="HG49" s="455"/>
      <c r="HH49" s="455"/>
      <c r="HI49" s="472"/>
      <c r="HJ49" s="455"/>
      <c r="HK49" s="455"/>
      <c r="HL49" s="455"/>
      <c r="HM49" s="472"/>
      <c r="HN49" s="455"/>
      <c r="HO49" s="455"/>
      <c r="HP49" s="455"/>
      <c r="HQ49" s="472"/>
      <c r="HR49" s="455"/>
      <c r="HS49" s="455"/>
      <c r="HT49" s="455"/>
      <c r="HU49" s="472"/>
      <c r="HV49" s="455"/>
      <c r="HW49" s="455"/>
      <c r="HX49" s="455"/>
      <c r="HY49" s="472"/>
      <c r="HZ49" s="455"/>
      <c r="IA49" s="455"/>
      <c r="IB49" s="455"/>
      <c r="IC49" s="472"/>
      <c r="ID49" s="455"/>
      <c r="IE49" s="455"/>
      <c r="IF49" s="455"/>
      <c r="IG49" s="472"/>
      <c r="IH49" s="455"/>
      <c r="II49" s="455"/>
      <c r="IJ49" s="455"/>
      <c r="IK49" s="472"/>
      <c r="IL49" s="455"/>
      <c r="IM49" s="455"/>
      <c r="IN49" s="455"/>
      <c r="IO49" s="472"/>
      <c r="IP49" s="455"/>
      <c r="IQ49" s="455"/>
      <c r="IR49" s="455"/>
      <c r="IS49" s="472"/>
      <c r="IT49" s="455"/>
      <c r="IU49" s="455"/>
      <c r="IV49" s="455"/>
    </row>
    <row r="50" spans="1:256" s="38" customFormat="1" ht="7.5" customHeight="1" x14ac:dyDescent="0.25">
      <c r="A50" s="472"/>
      <c r="B50" s="455"/>
      <c r="C50" s="455"/>
      <c r="D50" s="455"/>
    </row>
    <row r="51" spans="1:256" s="38" customFormat="1" ht="38.25" customHeight="1" x14ac:dyDescent="0.25">
      <c r="A51" s="472" t="s">
        <v>35</v>
      </c>
      <c r="B51" s="455"/>
      <c r="C51" s="455"/>
      <c r="D51" s="455"/>
    </row>
    <row r="52" spans="1:256" s="38" customFormat="1" ht="7.5" customHeight="1" x14ac:dyDescent="0.25">
      <c r="A52" s="472"/>
      <c r="B52" s="455"/>
      <c r="C52" s="455"/>
      <c r="D52" s="455"/>
    </row>
    <row r="53" spans="1:256" s="38" customFormat="1" ht="63.75" customHeight="1" x14ac:dyDescent="0.25">
      <c r="A53" s="472" t="s">
        <v>36</v>
      </c>
      <c r="B53" s="455"/>
      <c r="C53" s="455"/>
      <c r="D53" s="455"/>
    </row>
    <row r="54" spans="1:256" s="38" customFormat="1" ht="15.75" customHeight="1" x14ac:dyDescent="0.25">
      <c r="A54" s="486" t="s">
        <v>593</v>
      </c>
      <c r="B54" s="453"/>
      <c r="C54" s="453"/>
      <c r="D54" s="453"/>
    </row>
    <row r="55" spans="1:256" s="38" customFormat="1" ht="15.75" customHeight="1" x14ac:dyDescent="0.25">
      <c r="A55" s="487" t="s">
        <v>594</v>
      </c>
      <c r="B55" s="453"/>
      <c r="C55" s="453"/>
      <c r="D55" s="453"/>
    </row>
    <row r="56" spans="1:256" s="38" customFormat="1" ht="27" customHeight="1" x14ac:dyDescent="0.25">
      <c r="A56" s="477" t="s">
        <v>688</v>
      </c>
      <c r="B56" s="477"/>
      <c r="C56" s="477"/>
      <c r="D56" s="477"/>
    </row>
    <row r="57" spans="1:256" s="38" customFormat="1" ht="15.75" customHeight="1" x14ac:dyDescent="0.25">
      <c r="A57" s="451" t="s">
        <v>687</v>
      </c>
      <c r="B57" s="451"/>
      <c r="C57" s="451"/>
      <c r="D57" s="451"/>
    </row>
    <row r="58" spans="1:256" s="38" customFormat="1" ht="9.75" customHeight="1" x14ac:dyDescent="0.25">
      <c r="A58" s="39"/>
      <c r="B58" s="37"/>
      <c r="C58" s="37"/>
      <c r="D58" s="37"/>
    </row>
    <row r="59" spans="1:256" ht="15" customHeight="1" x14ac:dyDescent="0.25">
      <c r="A59" s="456" t="s">
        <v>37</v>
      </c>
      <c r="B59" s="455"/>
      <c r="C59" s="455"/>
      <c r="D59" s="455"/>
    </row>
    <row r="60" spans="1:256" ht="7.5" customHeight="1" x14ac:dyDescent="0.25">
      <c r="A60" s="509"/>
      <c r="B60" s="455"/>
      <c r="C60" s="455"/>
      <c r="D60" s="455"/>
    </row>
    <row r="61" spans="1:256" ht="38.25" customHeight="1" x14ac:dyDescent="0.25">
      <c r="A61" s="472" t="s">
        <v>662</v>
      </c>
      <c r="B61" s="455"/>
      <c r="C61" s="455"/>
      <c r="D61" s="455"/>
    </row>
    <row r="62" spans="1:256" ht="7.5" customHeight="1" x14ac:dyDescent="0.25">
      <c r="A62" s="472"/>
      <c r="B62" s="455"/>
      <c r="C62" s="455"/>
      <c r="D62" s="455"/>
    </row>
    <row r="63" spans="1:256" ht="12.75" x14ac:dyDescent="0.25">
      <c r="A63" s="472" t="s">
        <v>38</v>
      </c>
      <c r="B63" s="472"/>
      <c r="C63" s="472"/>
      <c r="D63" s="472"/>
    </row>
    <row r="64" spans="1:256" ht="38.25" customHeight="1" x14ac:dyDescent="0.25">
      <c r="A64" s="32" t="s">
        <v>24</v>
      </c>
      <c r="B64" s="472" t="s">
        <v>39</v>
      </c>
      <c r="C64" s="470"/>
      <c r="D64" s="470"/>
    </row>
    <row r="65" spans="1:10" ht="51" customHeight="1" x14ac:dyDescent="0.2">
      <c r="A65" s="32" t="s">
        <v>24</v>
      </c>
      <c r="B65" s="486" t="s">
        <v>597</v>
      </c>
      <c r="C65" s="485"/>
      <c r="D65" s="485"/>
      <c r="G65" s="510"/>
      <c r="H65" s="461"/>
      <c r="I65" s="461"/>
      <c r="J65" s="461"/>
    </row>
    <row r="66" spans="1:10" ht="25.5" customHeight="1" x14ac:dyDescent="0.2">
      <c r="A66" s="30"/>
      <c r="B66" s="487" t="s">
        <v>14</v>
      </c>
      <c r="C66" s="470"/>
      <c r="D66" s="470"/>
      <c r="G66" s="511"/>
      <c r="H66" s="511"/>
      <c r="I66" s="511"/>
      <c r="J66" s="511"/>
    </row>
    <row r="67" spans="1:10" ht="15" customHeight="1" x14ac:dyDescent="0.2">
      <c r="A67" s="30"/>
      <c r="B67" s="356"/>
      <c r="C67" s="354"/>
      <c r="D67" s="354"/>
      <c r="G67" s="357"/>
      <c r="H67" s="357"/>
      <c r="I67" s="357"/>
      <c r="J67" s="357"/>
    </row>
    <row r="68" spans="1:10" ht="39" customHeight="1" x14ac:dyDescent="0.2">
      <c r="A68" s="457" t="s">
        <v>669</v>
      </c>
      <c r="B68" s="458"/>
      <c r="C68" s="458"/>
      <c r="D68" s="458"/>
      <c r="G68" s="357"/>
      <c r="H68" s="357"/>
      <c r="I68" s="357"/>
      <c r="J68" s="357"/>
    </row>
    <row r="69" spans="1:10" ht="76.5" customHeight="1" x14ac:dyDescent="0.2">
      <c r="A69" s="520" t="s">
        <v>675</v>
      </c>
      <c r="B69" s="520"/>
      <c r="C69" s="520"/>
      <c r="D69" s="520"/>
      <c r="G69" s="357"/>
      <c r="H69" s="357"/>
      <c r="I69" s="357"/>
      <c r="J69" s="357"/>
    </row>
    <row r="70" spans="1:10" ht="38.25" customHeight="1" x14ac:dyDescent="0.2">
      <c r="A70" s="520" t="s">
        <v>673</v>
      </c>
      <c r="B70" s="468"/>
      <c r="C70" s="468"/>
      <c r="D70" s="468"/>
      <c r="G70" s="357"/>
      <c r="H70" s="357"/>
      <c r="I70" s="357"/>
      <c r="J70" s="357"/>
    </row>
    <row r="71" spans="1:10" ht="38.25" customHeight="1" x14ac:dyDescent="0.2">
      <c r="A71" s="377" t="s">
        <v>24</v>
      </c>
      <c r="B71" s="521" t="s">
        <v>670</v>
      </c>
      <c r="C71" s="468"/>
      <c r="D71" s="468"/>
      <c r="G71" s="357"/>
      <c r="H71" s="357"/>
      <c r="I71" s="357"/>
      <c r="J71" s="357"/>
    </row>
    <row r="72" spans="1:10" ht="12.75" customHeight="1" x14ac:dyDescent="0.2">
      <c r="A72" s="377" t="s">
        <v>24</v>
      </c>
      <c r="B72" s="521" t="s">
        <v>674</v>
      </c>
      <c r="C72" s="468"/>
      <c r="D72" s="468"/>
      <c r="G72" s="357"/>
      <c r="H72" s="357"/>
      <c r="I72" s="357"/>
      <c r="J72" s="357"/>
    </row>
    <row r="73" spans="1:10" ht="12.75" customHeight="1" x14ac:dyDescent="0.2">
      <c r="A73" s="377" t="s">
        <v>24</v>
      </c>
      <c r="B73" s="521" t="s">
        <v>640</v>
      </c>
      <c r="C73" s="468"/>
      <c r="D73" s="468"/>
      <c r="G73" s="357"/>
      <c r="H73" s="357"/>
      <c r="I73" s="357"/>
      <c r="J73" s="357"/>
    </row>
    <row r="74" spans="1:10" ht="9.75" customHeight="1" x14ac:dyDescent="0.25">
      <c r="A74" s="452"/>
      <c r="B74" s="453"/>
      <c r="C74" s="453"/>
      <c r="D74" s="453"/>
    </row>
    <row r="75" spans="1:10" ht="15.75" customHeight="1" x14ac:dyDescent="0.25">
      <c r="A75" s="483" t="s">
        <v>494</v>
      </c>
      <c r="B75" s="453"/>
      <c r="C75" s="453"/>
      <c r="D75" s="453"/>
    </row>
    <row r="76" spans="1:10" ht="9.75" customHeight="1" x14ac:dyDescent="0.25">
      <c r="A76" s="261"/>
      <c r="B76" s="262"/>
      <c r="C76" s="262"/>
      <c r="D76" s="262"/>
    </row>
    <row r="77" spans="1:10" ht="72.75" customHeight="1" x14ac:dyDescent="0.25">
      <c r="A77" s="495" t="s">
        <v>663</v>
      </c>
      <c r="B77" s="496"/>
      <c r="C77" s="496"/>
      <c r="D77" s="496"/>
    </row>
    <row r="78" spans="1:10" ht="9.75" customHeight="1" x14ac:dyDescent="0.25">
      <c r="A78" s="261"/>
      <c r="B78" s="262"/>
      <c r="C78" s="262"/>
      <c r="D78" s="262"/>
    </row>
    <row r="79" spans="1:10" ht="15" customHeight="1" x14ac:dyDescent="0.25">
      <c r="A79" s="456" t="s">
        <v>40</v>
      </c>
      <c r="B79" s="455"/>
      <c r="C79" s="455"/>
      <c r="D79" s="455"/>
    </row>
    <row r="80" spans="1:10" ht="7.5" customHeight="1" x14ac:dyDescent="0.25">
      <c r="A80" s="459"/>
      <c r="B80" s="455"/>
      <c r="C80" s="455"/>
      <c r="D80" s="455"/>
    </row>
    <row r="81" spans="1:256" ht="63.75" customHeight="1" x14ac:dyDescent="0.25">
      <c r="A81" s="454" t="s">
        <v>41</v>
      </c>
      <c r="B81" s="455"/>
      <c r="C81" s="455"/>
      <c r="D81" s="455"/>
    </row>
    <row r="82" spans="1:256" ht="38.25" customHeight="1" x14ac:dyDescent="0.25">
      <c r="A82" s="454" t="s">
        <v>664</v>
      </c>
      <c r="B82" s="455"/>
      <c r="C82" s="455"/>
      <c r="D82" s="455"/>
    </row>
    <row r="83" spans="1:256" s="40" customFormat="1" ht="7.5" customHeight="1" x14ac:dyDescent="0.25">
      <c r="A83" s="459"/>
      <c r="B83" s="455"/>
      <c r="C83" s="455"/>
      <c r="D83" s="455"/>
    </row>
    <row r="84" spans="1:256" ht="25.5" customHeight="1" x14ac:dyDescent="0.25">
      <c r="A84" s="454" t="s">
        <v>42</v>
      </c>
      <c r="B84" s="455"/>
      <c r="C84" s="455"/>
      <c r="D84" s="455"/>
    </row>
    <row r="85" spans="1:256" ht="25.5" customHeight="1" x14ac:dyDescent="0.25">
      <c r="A85" s="454" t="s">
        <v>665</v>
      </c>
      <c r="B85" s="455"/>
      <c r="C85" s="455"/>
      <c r="D85" s="455"/>
      <c r="E85" s="454"/>
      <c r="F85" s="455"/>
      <c r="G85" s="455"/>
      <c r="H85" s="455"/>
      <c r="I85" s="454"/>
      <c r="J85" s="455"/>
      <c r="K85" s="455"/>
      <c r="L85" s="455"/>
      <c r="M85" s="454"/>
      <c r="N85" s="455"/>
      <c r="O85" s="455"/>
      <c r="P85" s="455"/>
      <c r="Q85" s="454"/>
      <c r="R85" s="455"/>
      <c r="S85" s="455"/>
      <c r="T85" s="455"/>
      <c r="U85" s="454"/>
      <c r="V85" s="455"/>
      <c r="W85" s="455"/>
      <c r="X85" s="455"/>
      <c r="Y85" s="454"/>
      <c r="Z85" s="455"/>
      <c r="AA85" s="455"/>
      <c r="AB85" s="455"/>
      <c r="AC85" s="454"/>
      <c r="AD85" s="455"/>
      <c r="AE85" s="455"/>
      <c r="AF85" s="455"/>
      <c r="AG85" s="454"/>
      <c r="AH85" s="455"/>
      <c r="AI85" s="455"/>
      <c r="AJ85" s="455"/>
      <c r="AK85" s="454"/>
      <c r="AL85" s="455"/>
      <c r="AM85" s="455"/>
      <c r="AN85" s="455"/>
      <c r="AO85" s="454"/>
      <c r="AP85" s="455"/>
      <c r="AQ85" s="455"/>
      <c r="AR85" s="455"/>
      <c r="AS85" s="454"/>
      <c r="AT85" s="455"/>
      <c r="AU85" s="455"/>
      <c r="AV85" s="455"/>
      <c r="AW85" s="454"/>
      <c r="AX85" s="455"/>
      <c r="AY85" s="455"/>
      <c r="AZ85" s="455"/>
      <c r="BA85" s="454"/>
      <c r="BB85" s="455"/>
      <c r="BC85" s="455"/>
      <c r="BD85" s="455"/>
      <c r="BE85" s="454"/>
      <c r="BF85" s="455"/>
      <c r="BG85" s="455"/>
      <c r="BH85" s="455"/>
      <c r="BI85" s="454"/>
      <c r="BJ85" s="455"/>
      <c r="BK85" s="455"/>
      <c r="BL85" s="455"/>
      <c r="BM85" s="454"/>
      <c r="BN85" s="455"/>
      <c r="BO85" s="455"/>
      <c r="BP85" s="455"/>
      <c r="BQ85" s="454"/>
      <c r="BR85" s="455"/>
      <c r="BS85" s="455"/>
      <c r="BT85" s="455"/>
      <c r="BU85" s="454"/>
      <c r="BV85" s="455"/>
      <c r="BW85" s="455"/>
      <c r="BX85" s="455"/>
      <c r="BY85" s="454"/>
      <c r="BZ85" s="455"/>
      <c r="CA85" s="455"/>
      <c r="CB85" s="455"/>
      <c r="CC85" s="454"/>
      <c r="CD85" s="455"/>
      <c r="CE85" s="455"/>
      <c r="CF85" s="455"/>
      <c r="CG85" s="454"/>
      <c r="CH85" s="455"/>
      <c r="CI85" s="455"/>
      <c r="CJ85" s="455"/>
      <c r="CK85" s="454"/>
      <c r="CL85" s="455"/>
      <c r="CM85" s="455"/>
      <c r="CN85" s="455"/>
      <c r="CO85" s="454"/>
      <c r="CP85" s="455"/>
      <c r="CQ85" s="455"/>
      <c r="CR85" s="455"/>
      <c r="CS85" s="454"/>
      <c r="CT85" s="455"/>
      <c r="CU85" s="455"/>
      <c r="CV85" s="455"/>
      <c r="CW85" s="454"/>
      <c r="CX85" s="455"/>
      <c r="CY85" s="455"/>
      <c r="CZ85" s="455"/>
      <c r="DA85" s="454"/>
      <c r="DB85" s="455"/>
      <c r="DC85" s="455"/>
      <c r="DD85" s="455"/>
      <c r="DE85" s="454"/>
      <c r="DF85" s="455"/>
      <c r="DG85" s="455"/>
      <c r="DH85" s="455"/>
      <c r="DI85" s="454"/>
      <c r="DJ85" s="455"/>
      <c r="DK85" s="455"/>
      <c r="DL85" s="455"/>
      <c r="DM85" s="454"/>
      <c r="DN85" s="455"/>
      <c r="DO85" s="455"/>
      <c r="DP85" s="455"/>
      <c r="DQ85" s="454"/>
      <c r="DR85" s="455"/>
      <c r="DS85" s="455"/>
      <c r="DT85" s="455"/>
      <c r="DU85" s="454"/>
      <c r="DV85" s="455"/>
      <c r="DW85" s="455"/>
      <c r="DX85" s="455"/>
      <c r="DY85" s="454"/>
      <c r="DZ85" s="455"/>
      <c r="EA85" s="455"/>
      <c r="EB85" s="455"/>
      <c r="EC85" s="454"/>
      <c r="ED85" s="455"/>
      <c r="EE85" s="455"/>
      <c r="EF85" s="455"/>
      <c r="EG85" s="454"/>
      <c r="EH85" s="455"/>
      <c r="EI85" s="455"/>
      <c r="EJ85" s="455"/>
      <c r="EK85" s="454"/>
      <c r="EL85" s="455"/>
      <c r="EM85" s="455"/>
      <c r="EN85" s="455"/>
      <c r="EO85" s="454"/>
      <c r="EP85" s="455"/>
      <c r="EQ85" s="455"/>
      <c r="ER85" s="455"/>
      <c r="ES85" s="454"/>
      <c r="ET85" s="455"/>
      <c r="EU85" s="455"/>
      <c r="EV85" s="455"/>
      <c r="EW85" s="454"/>
      <c r="EX85" s="455"/>
      <c r="EY85" s="455"/>
      <c r="EZ85" s="455"/>
      <c r="FA85" s="454"/>
      <c r="FB85" s="455"/>
      <c r="FC85" s="455"/>
      <c r="FD85" s="455"/>
      <c r="FE85" s="454"/>
      <c r="FF85" s="455"/>
      <c r="FG85" s="455"/>
      <c r="FH85" s="455"/>
      <c r="FI85" s="454"/>
      <c r="FJ85" s="455"/>
      <c r="FK85" s="455"/>
      <c r="FL85" s="455"/>
      <c r="FM85" s="454"/>
      <c r="FN85" s="455"/>
      <c r="FO85" s="455"/>
      <c r="FP85" s="455"/>
      <c r="FQ85" s="454"/>
      <c r="FR85" s="455"/>
      <c r="FS85" s="455"/>
      <c r="FT85" s="455"/>
      <c r="FU85" s="454"/>
      <c r="FV85" s="455"/>
      <c r="FW85" s="455"/>
      <c r="FX85" s="455"/>
      <c r="FY85" s="454"/>
      <c r="FZ85" s="455"/>
      <c r="GA85" s="455"/>
      <c r="GB85" s="455"/>
      <c r="GC85" s="454"/>
      <c r="GD85" s="455"/>
      <c r="GE85" s="455"/>
      <c r="GF85" s="455"/>
      <c r="GG85" s="454"/>
      <c r="GH85" s="455"/>
      <c r="GI85" s="455"/>
      <c r="GJ85" s="455"/>
      <c r="GK85" s="454"/>
      <c r="GL85" s="455"/>
      <c r="GM85" s="455"/>
      <c r="GN85" s="455"/>
      <c r="GO85" s="454"/>
      <c r="GP85" s="455"/>
      <c r="GQ85" s="455"/>
      <c r="GR85" s="455"/>
      <c r="GS85" s="454"/>
      <c r="GT85" s="455"/>
      <c r="GU85" s="455"/>
      <c r="GV85" s="455"/>
      <c r="GW85" s="454"/>
      <c r="GX85" s="455"/>
      <c r="GY85" s="455"/>
      <c r="GZ85" s="455"/>
      <c r="HA85" s="454"/>
      <c r="HB85" s="455"/>
      <c r="HC85" s="455"/>
      <c r="HD85" s="455"/>
      <c r="HE85" s="454"/>
      <c r="HF85" s="455"/>
      <c r="HG85" s="455"/>
      <c r="HH85" s="455"/>
      <c r="HI85" s="454"/>
      <c r="HJ85" s="455"/>
      <c r="HK85" s="455"/>
      <c r="HL85" s="455"/>
      <c r="HM85" s="454"/>
      <c r="HN85" s="455"/>
      <c r="HO85" s="455"/>
      <c r="HP85" s="455"/>
      <c r="HQ85" s="454"/>
      <c r="HR85" s="455"/>
      <c r="HS85" s="455"/>
      <c r="HT85" s="455"/>
      <c r="HU85" s="454"/>
      <c r="HV85" s="455"/>
      <c r="HW85" s="455"/>
      <c r="HX85" s="455"/>
      <c r="HY85" s="454"/>
      <c r="HZ85" s="455"/>
      <c r="IA85" s="455"/>
      <c r="IB85" s="455"/>
      <c r="IC85" s="454"/>
      <c r="ID85" s="455"/>
      <c r="IE85" s="455"/>
      <c r="IF85" s="455"/>
      <c r="IG85" s="454"/>
      <c r="IH85" s="455"/>
      <c r="II85" s="455"/>
      <c r="IJ85" s="455"/>
      <c r="IK85" s="454"/>
      <c r="IL85" s="455"/>
      <c r="IM85" s="455"/>
      <c r="IN85" s="455"/>
      <c r="IO85" s="454"/>
      <c r="IP85" s="455"/>
      <c r="IQ85" s="455"/>
      <c r="IR85" s="455"/>
      <c r="IS85" s="454"/>
      <c r="IT85" s="455"/>
      <c r="IU85" s="455"/>
      <c r="IV85" s="455"/>
    </row>
    <row r="86" spans="1:256" ht="7.5" customHeight="1" x14ac:dyDescent="0.25">
      <c r="A86" s="454"/>
      <c r="B86" s="455"/>
      <c r="C86" s="455"/>
      <c r="D86" s="455"/>
    </row>
    <row r="87" spans="1:256" ht="51.75" customHeight="1" x14ac:dyDescent="0.25">
      <c r="A87" s="508" t="s">
        <v>616</v>
      </c>
      <c r="B87" s="490"/>
      <c r="C87" s="490"/>
      <c r="D87" s="490"/>
      <c r="E87" s="346"/>
      <c r="F87" s="346"/>
      <c r="G87" s="346"/>
    </row>
    <row r="88" spans="1:256" ht="9.75" customHeight="1" x14ac:dyDescent="0.25">
      <c r="A88" s="454"/>
      <c r="B88" s="455"/>
      <c r="C88" s="455"/>
      <c r="D88" s="455"/>
    </row>
    <row r="89" spans="1:256" ht="15" customHeight="1" x14ac:dyDescent="0.25">
      <c r="A89" s="456" t="s">
        <v>43</v>
      </c>
      <c r="B89" s="455"/>
      <c r="C89" s="455"/>
      <c r="D89" s="455"/>
    </row>
    <row r="90" spans="1:256" ht="7.5" customHeight="1" x14ac:dyDescent="0.25">
      <c r="A90" s="459"/>
      <c r="B90" s="455"/>
      <c r="C90" s="455"/>
      <c r="D90" s="455"/>
    </row>
    <row r="91" spans="1:256" ht="25.5" customHeight="1" x14ac:dyDescent="0.25">
      <c r="A91" s="469" t="s">
        <v>44</v>
      </c>
      <c r="B91" s="455"/>
      <c r="C91" s="455"/>
      <c r="D91" s="455"/>
    </row>
    <row r="92" spans="1:256" ht="12.75" x14ac:dyDescent="0.25">
      <c r="A92" s="469" t="s">
        <v>45</v>
      </c>
      <c r="B92" s="455"/>
      <c r="C92" s="455"/>
      <c r="D92" s="455"/>
    </row>
    <row r="93" spans="1:256" ht="7.5" customHeight="1" x14ac:dyDescent="0.25">
      <c r="A93" s="500"/>
      <c r="B93" s="455"/>
      <c r="C93" s="455"/>
      <c r="D93" s="455"/>
    </row>
    <row r="94" spans="1:256" ht="30" customHeight="1" x14ac:dyDescent="0.25">
      <c r="A94" s="501" t="s">
        <v>666</v>
      </c>
      <c r="B94" s="498"/>
      <c r="C94" s="498"/>
      <c r="D94" s="498"/>
    </row>
    <row r="95" spans="1:256" ht="30" customHeight="1" x14ac:dyDescent="0.25">
      <c r="A95" s="440"/>
      <c r="B95" s="441"/>
      <c r="C95" s="441"/>
      <c r="D95" s="441"/>
    </row>
    <row r="96" spans="1:256" ht="14.25" customHeight="1" x14ac:dyDescent="0.25">
      <c r="A96" s="483" t="s">
        <v>899</v>
      </c>
      <c r="B96" s="453"/>
      <c r="C96" s="453"/>
      <c r="D96" s="453"/>
    </row>
    <row r="97" spans="1:4" ht="14.25" customHeight="1" x14ac:dyDescent="0.25">
      <c r="A97" s="440"/>
      <c r="B97" s="441"/>
      <c r="C97" s="441"/>
      <c r="D97" s="441"/>
    </row>
    <row r="98" spans="1:4" ht="28.5" customHeight="1" x14ac:dyDescent="0.25">
      <c r="A98" s="457" t="s">
        <v>900</v>
      </c>
      <c r="B98" s="458"/>
      <c r="C98" s="458"/>
      <c r="D98" s="458"/>
    </row>
    <row r="99" spans="1:4" ht="30" customHeight="1" x14ac:dyDescent="0.25">
      <c r="A99" s="440"/>
      <c r="B99" s="441"/>
      <c r="C99" s="441"/>
      <c r="D99" s="441"/>
    </row>
    <row r="100" spans="1:4" ht="30" customHeight="1" x14ac:dyDescent="0.25">
      <c r="A100" s="483" t="s">
        <v>805</v>
      </c>
      <c r="B100" s="453"/>
      <c r="C100" s="453"/>
      <c r="D100" s="453"/>
    </row>
    <row r="101" spans="1:4" ht="30" customHeight="1" x14ac:dyDescent="0.25">
      <c r="A101" s="409"/>
      <c r="B101" s="408"/>
      <c r="C101" s="408"/>
      <c r="D101" s="408"/>
    </row>
    <row r="102" spans="1:4" ht="15.75" customHeight="1" x14ac:dyDescent="0.25">
      <c r="A102" s="457" t="s">
        <v>804</v>
      </c>
      <c r="B102" s="458"/>
      <c r="C102" s="458"/>
      <c r="D102" s="458"/>
    </row>
    <row r="103" spans="1:4" ht="21.75" customHeight="1" x14ac:dyDescent="0.25">
      <c r="A103" s="457" t="s">
        <v>859</v>
      </c>
      <c r="B103" s="458"/>
      <c r="C103" s="458"/>
      <c r="D103" s="458"/>
    </row>
    <row r="104" spans="1:4" ht="21" customHeight="1" x14ac:dyDescent="0.25">
      <c r="A104" s="406"/>
      <c r="B104" s="407" t="s">
        <v>808</v>
      </c>
      <c r="C104" s="407"/>
      <c r="D104" s="407"/>
    </row>
    <row r="105" spans="1:4" ht="19.5" customHeight="1" x14ac:dyDescent="0.25">
      <c r="A105" s="406"/>
      <c r="B105" s="424" t="s">
        <v>806</v>
      </c>
      <c r="C105" s="424" t="s">
        <v>807</v>
      </c>
      <c r="D105" s="425"/>
    </row>
    <row r="106" spans="1:4" ht="12.95" customHeight="1" x14ac:dyDescent="0.25">
      <c r="A106" s="406"/>
      <c r="B106" s="417" t="s">
        <v>809</v>
      </c>
      <c r="C106" s="417" t="s">
        <v>815</v>
      </c>
      <c r="D106" s="420"/>
    </row>
    <row r="107" spans="1:4" ht="12.95" customHeight="1" x14ac:dyDescent="0.25">
      <c r="A107" s="406"/>
      <c r="B107" s="417" t="s">
        <v>810</v>
      </c>
      <c r="C107" s="417" t="s">
        <v>816</v>
      </c>
      <c r="D107" s="420"/>
    </row>
    <row r="108" spans="1:4" ht="12.95" customHeight="1" x14ac:dyDescent="0.25">
      <c r="A108" s="406"/>
      <c r="B108" s="417" t="s">
        <v>861</v>
      </c>
      <c r="C108" s="417" t="s">
        <v>862</v>
      </c>
      <c r="D108" s="420"/>
    </row>
    <row r="109" spans="1:4" ht="12.95" customHeight="1" x14ac:dyDescent="0.25">
      <c r="A109" s="406"/>
      <c r="B109" s="417" t="s">
        <v>811</v>
      </c>
      <c r="C109" s="417" t="s">
        <v>817</v>
      </c>
      <c r="D109" s="420"/>
    </row>
    <row r="110" spans="1:4" ht="12.95" customHeight="1" x14ac:dyDescent="0.25">
      <c r="A110" s="406"/>
      <c r="B110" s="417" t="s">
        <v>812</v>
      </c>
      <c r="C110" s="417" t="s">
        <v>818</v>
      </c>
      <c r="D110" s="420"/>
    </row>
    <row r="111" spans="1:4" ht="12.95" customHeight="1" x14ac:dyDescent="0.25">
      <c r="A111" s="406"/>
      <c r="B111" s="417" t="s">
        <v>813</v>
      </c>
      <c r="C111" s="417" t="s">
        <v>819</v>
      </c>
      <c r="D111" s="420"/>
    </row>
    <row r="112" spans="1:4" ht="12.95" customHeight="1" x14ac:dyDescent="0.25">
      <c r="A112" s="406"/>
      <c r="B112" s="417" t="s">
        <v>814</v>
      </c>
      <c r="C112" s="417" t="s">
        <v>820</v>
      </c>
      <c r="D112" s="420"/>
    </row>
    <row r="113" spans="1:4" ht="12.95" customHeight="1" x14ac:dyDescent="0.25">
      <c r="A113" s="406"/>
      <c r="B113" s="417" t="s">
        <v>863</v>
      </c>
      <c r="C113" s="417" t="s">
        <v>864</v>
      </c>
      <c r="D113" s="420"/>
    </row>
    <row r="114" spans="1:4" ht="12.95" customHeight="1" x14ac:dyDescent="0.25">
      <c r="A114" s="406"/>
      <c r="B114" s="417" t="s">
        <v>869</v>
      </c>
      <c r="C114" s="417" t="s">
        <v>869</v>
      </c>
      <c r="D114" s="420"/>
    </row>
    <row r="115" spans="1:4" ht="12.95" customHeight="1" x14ac:dyDescent="0.25">
      <c r="A115" s="406"/>
      <c r="B115" s="417"/>
      <c r="C115" s="417"/>
      <c r="D115" s="420"/>
    </row>
    <row r="116" spans="1:4" ht="12.95" customHeight="1" x14ac:dyDescent="0.25">
      <c r="A116" s="406"/>
      <c r="B116" s="417"/>
      <c r="C116" s="417" t="s">
        <v>821</v>
      </c>
      <c r="D116" s="420"/>
    </row>
    <row r="117" spans="1:4" ht="12.95" customHeight="1" x14ac:dyDescent="0.25">
      <c r="A117" s="406"/>
      <c r="B117" s="416"/>
      <c r="C117" s="416" t="s">
        <v>822</v>
      </c>
      <c r="D117" s="419"/>
    </row>
    <row r="118" spans="1:4" ht="35.25" customHeight="1" x14ac:dyDescent="0.25">
      <c r="A118" s="406"/>
      <c r="B118" s="506" t="s">
        <v>870</v>
      </c>
      <c r="C118" s="507"/>
      <c r="D118" s="507"/>
    </row>
    <row r="119" spans="1:4" ht="12.95" customHeight="1" x14ac:dyDescent="0.25">
      <c r="A119" s="406"/>
      <c r="B119" s="418"/>
      <c r="C119" s="418"/>
      <c r="D119" s="418"/>
    </row>
    <row r="120" spans="1:4" ht="12.95" customHeight="1" x14ac:dyDescent="0.25">
      <c r="A120" s="406"/>
      <c r="B120" s="418" t="s">
        <v>823</v>
      </c>
      <c r="C120" s="418"/>
      <c r="D120" s="418"/>
    </row>
    <row r="121" spans="1:4" ht="12.95" customHeight="1" x14ac:dyDescent="0.25">
      <c r="A121" s="406"/>
      <c r="B121" s="418"/>
      <c r="C121" s="418"/>
      <c r="D121" s="418"/>
    </row>
    <row r="122" spans="1:4" ht="12.95" customHeight="1" x14ac:dyDescent="0.25">
      <c r="A122" s="406"/>
      <c r="B122" s="418" t="s">
        <v>824</v>
      </c>
      <c r="C122" s="418"/>
      <c r="D122" s="418"/>
    </row>
    <row r="123" spans="1:4" ht="12.95" customHeight="1" x14ac:dyDescent="0.25">
      <c r="A123" s="406"/>
      <c r="B123" s="418"/>
      <c r="C123" s="418"/>
      <c r="D123" s="418"/>
    </row>
    <row r="124" spans="1:4" ht="12.95" customHeight="1" x14ac:dyDescent="0.25">
      <c r="A124" s="406"/>
      <c r="B124" s="423" t="s">
        <v>806</v>
      </c>
      <c r="C124" s="424" t="s">
        <v>807</v>
      </c>
      <c r="D124" s="425"/>
    </row>
    <row r="125" spans="1:4" ht="12.95" customHeight="1" x14ac:dyDescent="0.25">
      <c r="A125" s="406"/>
      <c r="B125" s="422"/>
      <c r="C125" s="417"/>
      <c r="D125" s="420"/>
    </row>
    <row r="126" spans="1:4" ht="12.95" customHeight="1" x14ac:dyDescent="0.25">
      <c r="A126" s="406"/>
      <c r="B126" s="422" t="s">
        <v>871</v>
      </c>
      <c r="C126" s="417" t="s">
        <v>825</v>
      </c>
      <c r="D126" s="420"/>
    </row>
    <row r="127" spans="1:4" ht="12.95" customHeight="1" x14ac:dyDescent="0.25">
      <c r="A127" s="406"/>
      <c r="B127" s="422" t="s">
        <v>825</v>
      </c>
      <c r="C127" s="417" t="s">
        <v>872</v>
      </c>
      <c r="D127" s="420"/>
    </row>
    <row r="128" spans="1:4" ht="12.95" customHeight="1" x14ac:dyDescent="0.25">
      <c r="A128" s="406"/>
      <c r="B128" s="422"/>
      <c r="C128" s="417" t="s">
        <v>873</v>
      </c>
      <c r="D128" s="420"/>
    </row>
    <row r="129" spans="1:4" ht="12.95" customHeight="1" x14ac:dyDescent="0.25">
      <c r="A129" s="406"/>
      <c r="B129" s="422"/>
      <c r="C129" s="417" t="s">
        <v>874</v>
      </c>
      <c r="D129" s="420"/>
    </row>
    <row r="130" spans="1:4" ht="12.95" customHeight="1" x14ac:dyDescent="0.25">
      <c r="A130" s="406"/>
      <c r="B130" s="422"/>
      <c r="C130" s="417"/>
      <c r="D130" s="420"/>
    </row>
    <row r="131" spans="1:4" ht="12.95" customHeight="1" x14ac:dyDescent="0.25">
      <c r="A131" s="406"/>
      <c r="B131" s="422" t="s">
        <v>826</v>
      </c>
      <c r="C131" s="417" t="s">
        <v>827</v>
      </c>
      <c r="D131" s="420"/>
    </row>
    <row r="132" spans="1:4" ht="12.95" customHeight="1" x14ac:dyDescent="0.25">
      <c r="A132" s="406"/>
      <c r="B132" s="422"/>
      <c r="C132" s="417" t="s">
        <v>828</v>
      </c>
      <c r="D132" s="420"/>
    </row>
    <row r="133" spans="1:4" ht="12.95" customHeight="1" x14ac:dyDescent="0.25">
      <c r="A133" s="406"/>
      <c r="B133" s="422"/>
      <c r="C133" s="417" t="s">
        <v>829</v>
      </c>
      <c r="D133" s="420"/>
    </row>
    <row r="134" spans="1:4" ht="12.95" customHeight="1" x14ac:dyDescent="0.25">
      <c r="A134" s="406"/>
      <c r="B134" s="422"/>
      <c r="C134" s="417"/>
      <c r="D134" s="420"/>
    </row>
    <row r="135" spans="1:4" ht="12.95" customHeight="1" x14ac:dyDescent="0.25">
      <c r="A135" s="406"/>
      <c r="B135" s="422" t="s">
        <v>875</v>
      </c>
      <c r="C135" s="417" t="s">
        <v>831</v>
      </c>
      <c r="D135" s="420"/>
    </row>
    <row r="136" spans="1:4" ht="12.95" customHeight="1" x14ac:dyDescent="0.25">
      <c r="A136" s="406"/>
      <c r="B136" s="422" t="s">
        <v>830</v>
      </c>
      <c r="C136" s="417" t="s">
        <v>832</v>
      </c>
      <c r="D136" s="420"/>
    </row>
    <row r="137" spans="1:4" ht="12.95" customHeight="1" x14ac:dyDescent="0.25">
      <c r="A137" s="406"/>
      <c r="B137" s="422"/>
      <c r="C137" s="417" t="s">
        <v>833</v>
      </c>
      <c r="D137" s="420"/>
    </row>
    <row r="138" spans="1:4" ht="12.95" customHeight="1" x14ac:dyDescent="0.25">
      <c r="A138" s="406"/>
      <c r="B138" s="422"/>
      <c r="C138" s="417" t="s">
        <v>834</v>
      </c>
      <c r="D138" s="420"/>
    </row>
    <row r="139" spans="1:4" ht="12.95" customHeight="1" x14ac:dyDescent="0.25">
      <c r="A139" s="406"/>
      <c r="B139" s="422"/>
      <c r="C139" s="417"/>
      <c r="D139" s="420"/>
    </row>
    <row r="140" spans="1:4" ht="12.95" customHeight="1" x14ac:dyDescent="0.25">
      <c r="A140" s="406"/>
      <c r="B140" s="422"/>
      <c r="C140" s="417"/>
      <c r="D140" s="420"/>
    </row>
    <row r="141" spans="1:4" ht="12.95" customHeight="1" x14ac:dyDescent="0.25">
      <c r="A141" s="406"/>
      <c r="B141" s="422" t="s">
        <v>835</v>
      </c>
      <c r="C141" s="417" t="s">
        <v>835</v>
      </c>
      <c r="D141" s="420"/>
    </row>
    <row r="142" spans="1:4" ht="12.95" customHeight="1" x14ac:dyDescent="0.25">
      <c r="A142" s="406"/>
      <c r="B142" s="422" t="s">
        <v>836</v>
      </c>
      <c r="C142" s="417" t="s">
        <v>836</v>
      </c>
      <c r="D142" s="420"/>
    </row>
    <row r="143" spans="1:4" ht="12.95" customHeight="1" x14ac:dyDescent="0.25">
      <c r="A143" s="406"/>
      <c r="B143" s="422" t="s">
        <v>876</v>
      </c>
      <c r="C143" s="417" t="s">
        <v>838</v>
      </c>
      <c r="D143" s="420"/>
    </row>
    <row r="144" spans="1:4" ht="12.95" customHeight="1" x14ac:dyDescent="0.25">
      <c r="A144" s="406"/>
      <c r="B144" s="422" t="s">
        <v>837</v>
      </c>
      <c r="C144" s="417" t="s">
        <v>839</v>
      </c>
      <c r="D144" s="420"/>
    </row>
    <row r="145" spans="1:4" ht="12.95" customHeight="1" x14ac:dyDescent="0.25">
      <c r="A145" s="406"/>
      <c r="B145" s="422"/>
      <c r="C145" s="417" t="s">
        <v>840</v>
      </c>
      <c r="D145" s="420"/>
    </row>
    <row r="146" spans="1:4" ht="12.95" customHeight="1" x14ac:dyDescent="0.25">
      <c r="A146" s="406"/>
      <c r="B146" s="422"/>
      <c r="C146" s="417" t="s">
        <v>841</v>
      </c>
      <c r="D146" s="420"/>
    </row>
    <row r="147" spans="1:4" ht="12.95" customHeight="1" x14ac:dyDescent="0.25">
      <c r="A147" s="406"/>
      <c r="B147" s="426"/>
      <c r="C147" s="427"/>
      <c r="D147" s="428"/>
    </row>
    <row r="148" spans="1:4" ht="12.95" customHeight="1" x14ac:dyDescent="0.25">
      <c r="A148" s="406"/>
      <c r="B148" s="429"/>
      <c r="C148" s="430"/>
      <c r="D148" s="431"/>
    </row>
    <row r="149" spans="1:4" ht="12.95" customHeight="1" x14ac:dyDescent="0.25">
      <c r="A149" s="406"/>
      <c r="B149" s="422"/>
      <c r="C149" s="417"/>
      <c r="D149" s="420"/>
    </row>
    <row r="150" spans="1:4" ht="12.95" customHeight="1" x14ac:dyDescent="0.25">
      <c r="A150" s="406"/>
      <c r="B150" s="422" t="s">
        <v>877</v>
      </c>
      <c r="C150" s="417" t="s">
        <v>842</v>
      </c>
      <c r="D150" s="420"/>
    </row>
    <row r="151" spans="1:4" ht="12.95" customHeight="1" x14ac:dyDescent="0.25">
      <c r="A151" s="406"/>
      <c r="B151" s="422" t="s">
        <v>842</v>
      </c>
      <c r="C151" s="417" t="s">
        <v>844</v>
      </c>
      <c r="D151" s="420"/>
    </row>
    <row r="152" spans="1:4" ht="12.95" customHeight="1" x14ac:dyDescent="0.25">
      <c r="A152" s="406"/>
      <c r="B152" s="422"/>
      <c r="C152" s="417" t="s">
        <v>845</v>
      </c>
      <c r="D152" s="420"/>
    </row>
    <row r="153" spans="1:4" ht="12.95" customHeight="1" x14ac:dyDescent="0.25">
      <c r="A153" s="406"/>
      <c r="B153" s="422"/>
      <c r="C153" s="417" t="s">
        <v>846</v>
      </c>
      <c r="D153" s="420"/>
    </row>
    <row r="154" spans="1:4" ht="12.95" customHeight="1" x14ac:dyDescent="0.25">
      <c r="A154" s="406"/>
      <c r="B154" s="422"/>
      <c r="C154" s="417"/>
      <c r="D154" s="420"/>
    </row>
    <row r="155" spans="1:4" ht="12.95" customHeight="1" x14ac:dyDescent="0.25">
      <c r="A155" s="406"/>
      <c r="B155" s="422" t="s">
        <v>878</v>
      </c>
      <c r="C155" s="417" t="s">
        <v>848</v>
      </c>
      <c r="D155" s="420"/>
    </row>
    <row r="156" spans="1:4" ht="12.95" customHeight="1" x14ac:dyDescent="0.25">
      <c r="A156" s="406"/>
      <c r="B156" s="422" t="s">
        <v>843</v>
      </c>
      <c r="C156" s="417" t="s">
        <v>847</v>
      </c>
      <c r="D156" s="420"/>
    </row>
    <row r="157" spans="1:4" ht="12.95" customHeight="1" x14ac:dyDescent="0.25">
      <c r="A157" s="406"/>
      <c r="B157" s="422"/>
      <c r="C157" s="417" t="s">
        <v>849</v>
      </c>
      <c r="D157" s="420"/>
    </row>
    <row r="158" spans="1:4" ht="12.95" customHeight="1" x14ac:dyDescent="0.25">
      <c r="A158" s="406"/>
      <c r="B158" s="422"/>
      <c r="C158" s="417" t="s">
        <v>850</v>
      </c>
      <c r="D158" s="420"/>
    </row>
    <row r="159" spans="1:4" ht="12.95" customHeight="1" x14ac:dyDescent="0.25">
      <c r="A159" s="406"/>
      <c r="B159" s="422"/>
      <c r="C159" s="417"/>
      <c r="D159" s="420"/>
    </row>
    <row r="160" spans="1:4" ht="12.95" customHeight="1" x14ac:dyDescent="0.25">
      <c r="A160" s="406"/>
      <c r="B160" s="422" t="s">
        <v>851</v>
      </c>
      <c r="C160" s="417" t="s">
        <v>851</v>
      </c>
      <c r="D160" s="420"/>
    </row>
    <row r="161" spans="1:4" ht="12.95" customHeight="1" x14ac:dyDescent="0.25">
      <c r="A161" s="406"/>
      <c r="B161" s="422" t="s">
        <v>852</v>
      </c>
      <c r="C161" s="417" t="s">
        <v>852</v>
      </c>
      <c r="D161" s="420"/>
    </row>
    <row r="162" spans="1:4" ht="12.95" customHeight="1" x14ac:dyDescent="0.25">
      <c r="A162" s="406"/>
      <c r="B162" s="422" t="s">
        <v>879</v>
      </c>
      <c r="C162" s="417" t="s">
        <v>854</v>
      </c>
      <c r="D162" s="420"/>
    </row>
    <row r="163" spans="1:4" ht="12.95" customHeight="1" x14ac:dyDescent="0.25">
      <c r="A163" s="406"/>
      <c r="B163" s="422" t="s">
        <v>853</v>
      </c>
      <c r="C163" s="417" t="s">
        <v>855</v>
      </c>
      <c r="D163" s="420"/>
    </row>
    <row r="164" spans="1:4" ht="12.95" customHeight="1" x14ac:dyDescent="0.25">
      <c r="A164" s="406"/>
      <c r="B164" s="422"/>
      <c r="C164" s="417" t="s">
        <v>856</v>
      </c>
      <c r="D164" s="420"/>
    </row>
    <row r="165" spans="1:4" ht="12.95" customHeight="1" x14ac:dyDescent="0.25">
      <c r="A165" s="406"/>
      <c r="B165" s="421"/>
      <c r="C165" s="416" t="s">
        <v>857</v>
      </c>
      <c r="D165" s="419"/>
    </row>
    <row r="166" spans="1:4" ht="12.95" customHeight="1" x14ac:dyDescent="0.25">
      <c r="A166" s="406"/>
      <c r="B166" s="418" t="s">
        <v>885</v>
      </c>
      <c r="C166" s="418"/>
      <c r="D166" s="418"/>
    </row>
    <row r="167" spans="1:4" ht="12.95" customHeight="1" x14ac:dyDescent="0.25">
      <c r="A167" s="436"/>
      <c r="B167" s="418" t="s">
        <v>884</v>
      </c>
      <c r="C167" s="418"/>
      <c r="D167" s="418"/>
    </row>
    <row r="168" spans="1:4" ht="15" customHeight="1" x14ac:dyDescent="0.25">
      <c r="B168" s="418" t="s">
        <v>883</v>
      </c>
    </row>
    <row r="169" spans="1:4" ht="12.95" customHeight="1" x14ac:dyDescent="0.25">
      <c r="A169" s="436"/>
      <c r="B169" s="418" t="s">
        <v>882</v>
      </c>
      <c r="C169" s="418"/>
      <c r="D169" s="418"/>
    </row>
    <row r="170" spans="1:4" ht="12.95" customHeight="1" x14ac:dyDescent="0.25">
      <c r="A170" s="436"/>
      <c r="B170" s="418" t="s">
        <v>881</v>
      </c>
      <c r="C170" s="418"/>
      <c r="D170" s="418"/>
    </row>
    <row r="171" spans="1:4" ht="12.95" customHeight="1" x14ac:dyDescent="0.25">
      <c r="A171" s="436"/>
      <c r="B171" s="418" t="s">
        <v>880</v>
      </c>
      <c r="C171" s="418"/>
      <c r="D171" s="418"/>
    </row>
    <row r="172" spans="1:4" ht="12.95" customHeight="1" x14ac:dyDescent="0.25">
      <c r="A172" s="436"/>
      <c r="B172" s="418"/>
      <c r="C172" s="418"/>
      <c r="D172" s="418"/>
    </row>
    <row r="173" spans="1:4" ht="12.95" customHeight="1" x14ac:dyDescent="0.25">
      <c r="A173" s="406"/>
      <c r="B173" s="418" t="s">
        <v>858</v>
      </c>
      <c r="C173" s="418"/>
      <c r="D173" s="418"/>
    </row>
    <row r="174" spans="1:4" ht="12.95" customHeight="1" x14ac:dyDescent="0.25">
      <c r="A174" s="406"/>
      <c r="B174" s="407"/>
      <c r="C174" s="407"/>
      <c r="D174" s="407"/>
    </row>
    <row r="175" spans="1:4" ht="14.25" customHeight="1" x14ac:dyDescent="0.25">
      <c r="A175" s="483" t="s">
        <v>710</v>
      </c>
      <c r="B175" s="453"/>
      <c r="C175" s="453"/>
      <c r="D175" s="453"/>
    </row>
    <row r="176" spans="1:4" ht="14.25" customHeight="1" x14ac:dyDescent="0.25">
      <c r="A176" s="405"/>
      <c r="B176" s="404"/>
      <c r="C176" s="404"/>
      <c r="D176" s="404"/>
    </row>
    <row r="177" spans="1:4" ht="28.5" customHeight="1" x14ac:dyDescent="0.25">
      <c r="A177" s="457" t="s">
        <v>711</v>
      </c>
      <c r="B177" s="458"/>
      <c r="C177" s="458"/>
      <c r="D177" s="458"/>
    </row>
    <row r="178" spans="1:4" ht="14.25" customHeight="1" x14ac:dyDescent="0.25">
      <c r="A178" s="405"/>
      <c r="B178" s="404"/>
      <c r="C178" s="404"/>
      <c r="D178" s="404"/>
    </row>
    <row r="179" spans="1:4" ht="14.25" customHeight="1" x14ac:dyDescent="0.25">
      <c r="A179" s="483" t="s">
        <v>708</v>
      </c>
      <c r="B179" s="453"/>
      <c r="C179" s="453"/>
      <c r="D179" s="453"/>
    </row>
    <row r="180" spans="1:4" ht="8.25" customHeight="1" x14ac:dyDescent="0.25">
      <c r="A180" s="403"/>
      <c r="B180" s="402"/>
      <c r="C180" s="402"/>
      <c r="D180" s="402"/>
    </row>
    <row r="181" spans="1:4" ht="30" customHeight="1" x14ac:dyDescent="0.25">
      <c r="A181" s="457" t="s">
        <v>709</v>
      </c>
      <c r="B181" s="458"/>
      <c r="C181" s="458"/>
      <c r="D181" s="458"/>
    </row>
    <row r="182" spans="1:4" ht="74.25" customHeight="1" x14ac:dyDescent="0.25">
      <c r="A182" s="452" t="s">
        <v>614</v>
      </c>
      <c r="B182" s="453"/>
      <c r="C182" s="453"/>
      <c r="D182" s="453"/>
    </row>
    <row r="183" spans="1:4" ht="14.25" customHeight="1" x14ac:dyDescent="0.25">
      <c r="A183" s="403"/>
      <c r="B183" s="402"/>
      <c r="C183" s="402"/>
      <c r="D183" s="402"/>
    </row>
    <row r="184" spans="1:4" ht="14.25" customHeight="1" x14ac:dyDescent="0.25">
      <c r="A184" s="483" t="s">
        <v>694</v>
      </c>
      <c r="B184" s="453"/>
      <c r="C184" s="453"/>
      <c r="D184" s="453"/>
    </row>
    <row r="185" spans="1:4" ht="8.25" customHeight="1" x14ac:dyDescent="0.25">
      <c r="A185" s="457"/>
      <c r="B185" s="458"/>
      <c r="C185" s="458"/>
      <c r="D185" s="458"/>
    </row>
    <row r="186" spans="1:4" ht="61.5" customHeight="1" x14ac:dyDescent="0.25">
      <c r="A186" s="489" t="s">
        <v>698</v>
      </c>
      <c r="B186" s="524"/>
      <c r="C186" s="524"/>
      <c r="D186" s="524"/>
    </row>
    <row r="187" spans="1:4" ht="16.5" customHeight="1" x14ac:dyDescent="0.25">
      <c r="A187" s="489" t="s">
        <v>699</v>
      </c>
      <c r="B187" s="524"/>
      <c r="C187" s="524"/>
      <c r="D187" s="524"/>
    </row>
    <row r="188" spans="1:4" ht="12.75" customHeight="1" x14ac:dyDescent="0.25">
      <c r="A188" s="505" t="s">
        <v>696</v>
      </c>
      <c r="B188" s="474"/>
      <c r="C188" s="474"/>
      <c r="D188" s="398"/>
    </row>
    <row r="189" spans="1:4" ht="9" customHeight="1" x14ac:dyDescent="0.25">
      <c r="A189" s="489"/>
      <c r="B189" s="524"/>
      <c r="C189" s="524"/>
      <c r="D189" s="524"/>
    </row>
    <row r="190" spans="1:4" ht="69" customHeight="1" x14ac:dyDescent="0.25">
      <c r="A190" s="489" t="s">
        <v>695</v>
      </c>
      <c r="B190" s="490"/>
      <c r="C190" s="490"/>
      <c r="D190" s="490"/>
    </row>
    <row r="191" spans="1:4" ht="14.25" customHeight="1" x14ac:dyDescent="0.25">
      <c r="A191" s="396"/>
      <c r="B191" s="397"/>
      <c r="C191" s="397"/>
      <c r="D191" s="397"/>
    </row>
    <row r="192" spans="1:4" ht="16.5" customHeight="1" x14ac:dyDescent="0.25">
      <c r="A192" s="483" t="s">
        <v>682</v>
      </c>
      <c r="B192" s="453"/>
      <c r="C192" s="453"/>
      <c r="D192" s="453"/>
    </row>
    <row r="193" spans="1:4" ht="6" customHeight="1" x14ac:dyDescent="0.25">
      <c r="A193" s="457"/>
      <c r="B193" s="458"/>
      <c r="C193" s="458"/>
      <c r="D193" s="458"/>
    </row>
    <row r="194" spans="1:4" ht="53.25" customHeight="1" x14ac:dyDescent="0.25">
      <c r="A194" s="489" t="s">
        <v>692</v>
      </c>
      <c r="B194" s="524"/>
      <c r="C194" s="524"/>
      <c r="D194" s="524"/>
    </row>
    <row r="195" spans="1:4" ht="70.5" customHeight="1" x14ac:dyDescent="0.25">
      <c r="A195" s="525" t="s">
        <v>690</v>
      </c>
      <c r="B195" s="525"/>
      <c r="C195" s="525"/>
      <c r="D195" s="525"/>
    </row>
    <row r="196" spans="1:4" ht="27.75" customHeight="1" x14ac:dyDescent="0.25">
      <c r="A196" s="489" t="s">
        <v>683</v>
      </c>
      <c r="B196" s="524"/>
      <c r="C196" s="524"/>
      <c r="D196" s="524"/>
    </row>
    <row r="197" spans="1:4" ht="50.25" customHeight="1" x14ac:dyDescent="0.25">
      <c r="A197" s="489" t="s">
        <v>684</v>
      </c>
      <c r="B197" s="490"/>
      <c r="C197" s="490"/>
      <c r="D197" s="490"/>
    </row>
    <row r="198" spans="1:4" ht="9.75" customHeight="1" x14ac:dyDescent="0.25">
      <c r="A198" s="392"/>
      <c r="B198" s="391"/>
      <c r="C198" s="391"/>
      <c r="D198" s="391"/>
    </row>
    <row r="199" spans="1:4" ht="15" x14ac:dyDescent="0.25">
      <c r="A199" s="483" t="s">
        <v>642</v>
      </c>
      <c r="B199" s="453"/>
      <c r="C199" s="453"/>
      <c r="D199" s="453"/>
    </row>
    <row r="200" spans="1:4" ht="6" customHeight="1" x14ac:dyDescent="0.25">
      <c r="A200" s="385"/>
      <c r="B200" s="385"/>
      <c r="C200" s="385"/>
      <c r="D200" s="385"/>
    </row>
    <row r="201" spans="1:4" ht="147" customHeight="1" x14ac:dyDescent="0.25">
      <c r="A201" s="522" t="s">
        <v>689</v>
      </c>
      <c r="B201" s="523"/>
      <c r="C201" s="523"/>
      <c r="D201" s="523"/>
    </row>
    <row r="202" spans="1:4" ht="7.5" customHeight="1" x14ac:dyDescent="0.25">
      <c r="A202" s="360"/>
      <c r="B202" s="358"/>
      <c r="C202" s="358"/>
      <c r="D202" s="358"/>
    </row>
    <row r="203" spans="1:4" ht="94.5" customHeight="1" x14ac:dyDescent="0.25">
      <c r="A203" s="457" t="s">
        <v>681</v>
      </c>
      <c r="B203" s="458"/>
      <c r="C203" s="458"/>
      <c r="D203" s="458"/>
    </row>
    <row r="204" spans="1:4" ht="4.5" customHeight="1" x14ac:dyDescent="0.25">
      <c r="A204" s="360"/>
      <c r="B204" s="358"/>
      <c r="C204" s="358"/>
      <c r="D204" s="358"/>
    </row>
    <row r="205" spans="1:4" ht="25.5" customHeight="1" x14ac:dyDescent="0.25">
      <c r="A205" s="457" t="s">
        <v>671</v>
      </c>
      <c r="B205" s="458"/>
      <c r="C205" s="458"/>
      <c r="D205" s="458"/>
    </row>
    <row r="206" spans="1:4" ht="75.75" customHeight="1" x14ac:dyDescent="0.25">
      <c r="A206" s="457" t="s">
        <v>675</v>
      </c>
      <c r="B206" s="458"/>
      <c r="C206" s="458"/>
      <c r="D206" s="458"/>
    </row>
    <row r="207" spans="1:4" ht="12.75" customHeight="1" x14ac:dyDescent="0.25">
      <c r="A207" s="457" t="s">
        <v>644</v>
      </c>
      <c r="B207" s="458"/>
      <c r="C207" s="458"/>
      <c r="D207" s="458"/>
    </row>
    <row r="208" spans="1:4" ht="8.25" customHeight="1" x14ac:dyDescent="0.25">
      <c r="A208" s="362"/>
      <c r="B208" s="379"/>
      <c r="C208" s="379"/>
      <c r="D208" s="379"/>
    </row>
    <row r="209" spans="1:4" ht="64.5" customHeight="1" x14ac:dyDescent="0.25">
      <c r="A209" s="489" t="s">
        <v>643</v>
      </c>
      <c r="B209" s="490"/>
      <c r="C209" s="490"/>
      <c r="D209" s="490"/>
    </row>
    <row r="210" spans="1:4" ht="9.75" customHeight="1" x14ac:dyDescent="0.25">
      <c r="A210" s="360"/>
      <c r="B210" s="358"/>
      <c r="C210" s="358"/>
      <c r="D210" s="358"/>
    </row>
    <row r="211" spans="1:4" ht="15" x14ac:dyDescent="0.25">
      <c r="A211" s="483" t="s">
        <v>621</v>
      </c>
      <c r="B211" s="453"/>
      <c r="C211" s="453"/>
      <c r="D211" s="453"/>
    </row>
    <row r="212" spans="1:4" ht="7.5" customHeight="1" x14ac:dyDescent="0.25">
      <c r="A212" s="503"/>
      <c r="B212" s="453"/>
      <c r="C212" s="453"/>
      <c r="D212" s="453"/>
    </row>
    <row r="213" spans="1:4" ht="24" customHeight="1" x14ac:dyDescent="0.25">
      <c r="A213" s="452" t="s">
        <v>622</v>
      </c>
      <c r="B213" s="453"/>
      <c r="C213" s="453"/>
      <c r="D213" s="453"/>
    </row>
    <row r="214" spans="1:4" ht="61.5" customHeight="1" x14ac:dyDescent="0.25">
      <c r="A214" s="452" t="s">
        <v>623</v>
      </c>
      <c r="B214" s="504"/>
      <c r="C214" s="504"/>
      <c r="D214" s="504"/>
    </row>
    <row r="215" spans="1:4" ht="78" customHeight="1" x14ac:dyDescent="0.25">
      <c r="A215" s="452" t="s">
        <v>624</v>
      </c>
      <c r="B215" s="504"/>
      <c r="C215" s="504"/>
      <c r="D215" s="504"/>
    </row>
    <row r="216" spans="1:4" ht="74.25" customHeight="1" x14ac:dyDescent="0.25">
      <c r="A216" s="495" t="s">
        <v>625</v>
      </c>
      <c r="B216" s="502"/>
      <c r="C216" s="502"/>
      <c r="D216" s="502"/>
    </row>
    <row r="217" spans="1:4" ht="18" customHeight="1" x14ac:dyDescent="0.25">
      <c r="A217" s="456" t="s">
        <v>612</v>
      </c>
      <c r="B217" s="455"/>
      <c r="C217" s="455"/>
      <c r="D217" s="455"/>
    </row>
    <row r="218" spans="1:4" ht="7.5" customHeight="1" x14ac:dyDescent="0.25">
      <c r="A218" s="24"/>
      <c r="B218" s="37"/>
      <c r="C218" s="37"/>
      <c r="D218" s="37"/>
    </row>
    <row r="219" spans="1:4" ht="33" customHeight="1" x14ac:dyDescent="0.25">
      <c r="A219" s="457" t="s">
        <v>613</v>
      </c>
      <c r="B219" s="458"/>
      <c r="C219" s="458"/>
      <c r="D219" s="458"/>
    </row>
    <row r="220" spans="1:4" ht="66" customHeight="1" x14ac:dyDescent="0.25">
      <c r="A220" s="452" t="s">
        <v>614</v>
      </c>
      <c r="B220" s="453"/>
      <c r="C220" s="453"/>
      <c r="D220" s="453"/>
    </row>
    <row r="221" spans="1:4" ht="9.75" customHeight="1" x14ac:dyDescent="0.25">
      <c r="A221" s="24"/>
      <c r="B221" s="37"/>
      <c r="C221" s="37"/>
      <c r="D221" s="37"/>
    </row>
    <row r="222" spans="1:4" ht="15" customHeight="1" x14ac:dyDescent="0.25">
      <c r="A222" s="456" t="s">
        <v>46</v>
      </c>
      <c r="B222" s="455"/>
      <c r="C222" s="455"/>
      <c r="D222" s="455"/>
    </row>
    <row r="223" spans="1:4" ht="7.5" customHeight="1" x14ac:dyDescent="0.25">
      <c r="A223" s="454"/>
      <c r="B223" s="455"/>
      <c r="C223" s="455"/>
      <c r="D223" s="455"/>
    </row>
    <row r="224" spans="1:4" ht="25.5" customHeight="1" x14ac:dyDescent="0.25">
      <c r="A224" s="454" t="s">
        <v>47</v>
      </c>
      <c r="B224" s="455"/>
      <c r="C224" s="455"/>
      <c r="D224" s="455"/>
    </row>
    <row r="225" spans="1:4" ht="12.75" customHeight="1" x14ac:dyDescent="0.2">
      <c r="A225" s="460" t="s">
        <v>48</v>
      </c>
      <c r="B225" s="461"/>
      <c r="C225" s="461"/>
      <c r="D225" s="461"/>
    </row>
    <row r="226" spans="1:4" ht="12.75" x14ac:dyDescent="0.2">
      <c r="A226" s="460" t="s">
        <v>49</v>
      </c>
      <c r="B226" s="461"/>
      <c r="C226" s="461"/>
      <c r="D226" s="461"/>
    </row>
    <row r="227" spans="1:4" ht="12.75" x14ac:dyDescent="0.2">
      <c r="A227" s="460" t="s">
        <v>50</v>
      </c>
      <c r="B227" s="461"/>
      <c r="C227" s="461"/>
      <c r="D227" s="461"/>
    </row>
    <row r="228" spans="1:4" ht="12.75" x14ac:dyDescent="0.2">
      <c r="A228" s="460" t="s">
        <v>495</v>
      </c>
      <c r="B228" s="461"/>
      <c r="C228" s="461"/>
      <c r="D228" s="461"/>
    </row>
    <row r="229" spans="1:4" ht="12.75" x14ac:dyDescent="0.2">
      <c r="A229" s="460" t="s">
        <v>51</v>
      </c>
      <c r="B229" s="461"/>
      <c r="C229" s="461"/>
      <c r="D229" s="461"/>
    </row>
    <row r="230" spans="1:4" ht="12.75" customHeight="1" x14ac:dyDescent="0.25">
      <c r="A230" s="493" t="s">
        <v>496</v>
      </c>
      <c r="B230" s="494"/>
      <c r="C230" s="494"/>
      <c r="D230" s="494"/>
    </row>
    <row r="231" spans="1:4" ht="12.75" customHeight="1" x14ac:dyDescent="0.25">
      <c r="A231" s="466" t="s">
        <v>497</v>
      </c>
      <c r="B231" s="467"/>
      <c r="C231" s="467"/>
      <c r="D231" s="467"/>
    </row>
    <row r="232" spans="1:4" ht="12.75" x14ac:dyDescent="0.2">
      <c r="A232" s="460" t="s">
        <v>52</v>
      </c>
      <c r="B232" s="461"/>
      <c r="C232" s="461"/>
      <c r="D232" s="461"/>
    </row>
    <row r="233" spans="1:4" ht="9.75" customHeight="1" x14ac:dyDescent="0.25">
      <c r="A233" s="454"/>
      <c r="B233" s="455"/>
      <c r="C233" s="455"/>
      <c r="D233" s="455"/>
    </row>
    <row r="234" spans="1:4" ht="15" customHeight="1" x14ac:dyDescent="0.25">
      <c r="A234" s="456" t="s">
        <v>53</v>
      </c>
      <c r="B234" s="455"/>
      <c r="C234" s="455"/>
      <c r="D234" s="455"/>
    </row>
    <row r="235" spans="1:4" ht="7.5" customHeight="1" x14ac:dyDescent="0.25">
      <c r="A235" s="454"/>
      <c r="B235" s="455"/>
      <c r="C235" s="455"/>
      <c r="D235" s="455"/>
    </row>
    <row r="236" spans="1:4" ht="64.5" customHeight="1" x14ac:dyDescent="0.25">
      <c r="A236" s="454" t="s">
        <v>498</v>
      </c>
      <c r="B236" s="455"/>
      <c r="C236" s="455"/>
      <c r="D236" s="455"/>
    </row>
    <row r="237" spans="1:4" ht="38.25" customHeight="1" x14ac:dyDescent="0.25">
      <c r="A237" s="454" t="s">
        <v>54</v>
      </c>
      <c r="B237" s="455"/>
      <c r="C237" s="455"/>
      <c r="D237" s="455"/>
    </row>
    <row r="238" spans="1:4" ht="9.75" customHeight="1" x14ac:dyDescent="0.25">
      <c r="A238" s="454"/>
      <c r="B238" s="455"/>
      <c r="C238" s="455"/>
      <c r="D238" s="455"/>
    </row>
    <row r="239" spans="1:4" ht="15" customHeight="1" x14ac:dyDescent="0.25">
      <c r="A239" s="456" t="s">
        <v>55</v>
      </c>
      <c r="B239" s="455"/>
      <c r="C239" s="455"/>
      <c r="D239" s="455"/>
    </row>
    <row r="240" spans="1:4" ht="7.5" customHeight="1" x14ac:dyDescent="0.25">
      <c r="A240" s="454"/>
      <c r="B240" s="455"/>
      <c r="C240" s="455"/>
      <c r="D240" s="455"/>
    </row>
    <row r="241" spans="1:4" ht="38.25" customHeight="1" x14ac:dyDescent="0.25">
      <c r="A241" s="454" t="s">
        <v>499</v>
      </c>
      <c r="B241" s="455"/>
      <c r="C241" s="455"/>
      <c r="D241" s="455"/>
    </row>
    <row r="242" spans="1:4" ht="38.25" customHeight="1" x14ac:dyDescent="0.25">
      <c r="A242" s="454" t="s">
        <v>500</v>
      </c>
      <c r="B242" s="455"/>
      <c r="C242" s="455"/>
      <c r="D242" s="455"/>
    </row>
    <row r="243" spans="1:4" ht="12.75" x14ac:dyDescent="0.25">
      <c r="A243" s="475" t="s">
        <v>56</v>
      </c>
      <c r="B243" s="455"/>
      <c r="C243" s="455"/>
      <c r="D243" s="455"/>
    </row>
    <row r="244" spans="1:4" ht="9.75" customHeight="1" x14ac:dyDescent="0.25">
      <c r="A244" s="36"/>
    </row>
    <row r="245" spans="1:4" ht="14.25" customHeight="1" x14ac:dyDescent="0.25">
      <c r="A245" s="464" t="s">
        <v>57</v>
      </c>
      <c r="B245" s="463"/>
      <c r="C245" s="463"/>
      <c r="D245" s="463"/>
    </row>
    <row r="246" spans="1:4" ht="7.5" customHeight="1" x14ac:dyDescent="0.25">
      <c r="A246" s="465"/>
      <c r="B246" s="463"/>
      <c r="C246" s="463"/>
      <c r="D246" s="463"/>
    </row>
    <row r="247" spans="1:4" ht="55.5" customHeight="1" x14ac:dyDescent="0.25">
      <c r="A247" s="465" t="s">
        <v>58</v>
      </c>
      <c r="B247" s="463"/>
      <c r="C247" s="463"/>
      <c r="D247" s="463"/>
    </row>
    <row r="248" spans="1:4" ht="25.5" customHeight="1" x14ac:dyDescent="0.25">
      <c r="A248" s="462" t="s">
        <v>59</v>
      </c>
      <c r="B248" s="463"/>
      <c r="C248" s="463"/>
      <c r="D248" s="463"/>
    </row>
    <row r="249" spans="1:4" ht="7.5" customHeight="1" x14ac:dyDescent="0.25">
      <c r="A249" s="465"/>
      <c r="B249" s="463"/>
      <c r="C249" s="463"/>
      <c r="D249" s="463"/>
    </row>
    <row r="250" spans="1:4" ht="12.75" customHeight="1" x14ac:dyDescent="0.25">
      <c r="A250" s="491" t="s">
        <v>60</v>
      </c>
      <c r="B250" s="492"/>
      <c r="C250" s="492"/>
      <c r="D250" s="492"/>
    </row>
    <row r="251" spans="1:4" ht="7.5" customHeight="1" x14ac:dyDescent="0.25">
      <c r="A251" s="41"/>
      <c r="B251" s="42"/>
      <c r="C251" s="42"/>
      <c r="D251" s="42"/>
    </row>
    <row r="252" spans="1:4" ht="12.75" customHeight="1" x14ac:dyDescent="0.25">
      <c r="A252" s="43"/>
      <c r="B252" s="44" t="s">
        <v>61</v>
      </c>
      <c r="C252" s="44" t="s">
        <v>62</v>
      </c>
      <c r="D252" s="44" t="s">
        <v>63</v>
      </c>
    </row>
    <row r="253" spans="1:4" ht="5.25" customHeight="1" x14ac:dyDescent="0.25">
      <c r="A253" s="45"/>
      <c r="B253" s="46"/>
      <c r="C253" s="47"/>
      <c r="D253" s="47"/>
    </row>
    <row r="254" spans="1:4" ht="12.75" customHeight="1" x14ac:dyDescent="0.25">
      <c r="A254" s="45"/>
      <c r="B254" s="47" t="s">
        <v>64</v>
      </c>
      <c r="C254" s="47" t="s">
        <v>65</v>
      </c>
      <c r="D254" s="47" t="s">
        <v>66</v>
      </c>
    </row>
    <row r="255" spans="1:4" ht="12.75" customHeight="1" x14ac:dyDescent="0.25">
      <c r="A255" s="45"/>
      <c r="B255" s="47" t="s">
        <v>67</v>
      </c>
      <c r="C255" s="47" t="s">
        <v>65</v>
      </c>
      <c r="D255" s="47" t="s">
        <v>68</v>
      </c>
    </row>
    <row r="256" spans="1:4" ht="12.75" customHeight="1" x14ac:dyDescent="0.25">
      <c r="A256" s="45"/>
      <c r="B256" s="47" t="s">
        <v>69</v>
      </c>
      <c r="C256" s="47" t="s">
        <v>70</v>
      </c>
      <c r="D256" s="47" t="s">
        <v>66</v>
      </c>
    </row>
    <row r="257" spans="1:13" ht="12.75" customHeight="1" x14ac:dyDescent="0.25">
      <c r="A257" s="45"/>
      <c r="B257" s="47" t="s">
        <v>71</v>
      </c>
      <c r="C257" s="47" t="s">
        <v>72</v>
      </c>
      <c r="D257" s="47" t="s">
        <v>66</v>
      </c>
    </row>
    <row r="258" spans="1:13" ht="12.75" customHeight="1" x14ac:dyDescent="0.25">
      <c r="A258" s="45"/>
      <c r="B258" s="47" t="s">
        <v>73</v>
      </c>
      <c r="C258" s="47" t="s">
        <v>74</v>
      </c>
      <c r="D258" s="47" t="s">
        <v>75</v>
      </c>
    </row>
    <row r="259" spans="1:13" ht="12.75" customHeight="1" x14ac:dyDescent="0.25">
      <c r="A259" s="45"/>
      <c r="B259" s="47" t="s">
        <v>76</v>
      </c>
      <c r="C259" s="47" t="s">
        <v>74</v>
      </c>
      <c r="D259" s="47" t="s">
        <v>75</v>
      </c>
    </row>
    <row r="260" spans="1:13" ht="12.75" customHeight="1" x14ac:dyDescent="0.25">
      <c r="A260" s="45"/>
      <c r="B260" s="47" t="s">
        <v>77</v>
      </c>
      <c r="C260" s="47" t="s">
        <v>78</v>
      </c>
      <c r="D260" s="47" t="s">
        <v>75</v>
      </c>
    </row>
    <row r="261" spans="1:13" ht="12.75" customHeight="1" x14ac:dyDescent="0.25">
      <c r="A261" s="45"/>
      <c r="B261" s="47" t="s">
        <v>79</v>
      </c>
      <c r="C261" s="47" t="s">
        <v>80</v>
      </c>
      <c r="D261" s="328" t="s">
        <v>598</v>
      </c>
    </row>
    <row r="262" spans="1:13" ht="3" customHeight="1" x14ac:dyDescent="0.25">
      <c r="A262" s="45"/>
      <c r="B262" s="44"/>
      <c r="C262" s="44"/>
      <c r="D262" s="44"/>
    </row>
    <row r="263" spans="1:13" ht="7.5" customHeight="1" x14ac:dyDescent="0.25">
      <c r="A263" s="24"/>
      <c r="B263" s="15"/>
      <c r="C263" s="15"/>
      <c r="D263" s="15"/>
    </row>
    <row r="264" spans="1:13" ht="15" customHeight="1" x14ac:dyDescent="0.25">
      <c r="A264" s="456" t="s">
        <v>81</v>
      </c>
      <c r="B264" s="455"/>
      <c r="C264" s="455"/>
      <c r="D264" s="455"/>
    </row>
    <row r="265" spans="1:13" ht="7.5" customHeight="1" x14ac:dyDescent="0.25">
      <c r="A265" s="471"/>
      <c r="B265" s="455"/>
      <c r="C265" s="455"/>
      <c r="D265" s="455"/>
    </row>
    <row r="266" spans="1:13" ht="38.25" customHeight="1" x14ac:dyDescent="0.25">
      <c r="A266" s="469" t="s">
        <v>82</v>
      </c>
      <c r="B266" s="470"/>
      <c r="C266" s="470"/>
      <c r="D266" s="470"/>
      <c r="M266" s="15"/>
    </row>
    <row r="267" spans="1:13" ht="25.5" customHeight="1" x14ac:dyDescent="0.25">
      <c r="A267" s="469" t="s">
        <v>83</v>
      </c>
      <c r="B267" s="470"/>
      <c r="C267" s="470"/>
      <c r="D267" s="470"/>
      <c r="M267" s="15"/>
    </row>
    <row r="268" spans="1:13" ht="51" customHeight="1" x14ac:dyDescent="0.25">
      <c r="A268" s="469" t="s">
        <v>84</v>
      </c>
      <c r="B268" s="470"/>
      <c r="C268" s="470"/>
      <c r="D268" s="470"/>
      <c r="M268" s="15"/>
    </row>
    <row r="269" spans="1:13" ht="12.75" x14ac:dyDescent="0.25">
      <c r="A269" s="473" t="s">
        <v>85</v>
      </c>
      <c r="B269" s="474"/>
      <c r="C269" s="474"/>
      <c r="D269" s="474"/>
      <c r="M269" s="15"/>
    </row>
    <row r="270" spans="1:13" ht="7.5" customHeight="1" x14ac:dyDescent="0.25">
      <c r="A270" s="471"/>
      <c r="B270" s="455"/>
      <c r="C270" s="455"/>
      <c r="D270" s="455"/>
      <c r="M270" s="15"/>
    </row>
    <row r="271" spans="1:13" ht="76.5" customHeight="1" x14ac:dyDescent="0.25">
      <c r="A271" s="469" t="s">
        <v>86</v>
      </c>
      <c r="B271" s="470"/>
      <c r="C271" s="470"/>
      <c r="D271" s="470"/>
      <c r="M271" s="15"/>
    </row>
    <row r="272" spans="1:13" ht="9.75" customHeight="1" x14ac:dyDescent="0.25">
      <c r="A272" s="471"/>
      <c r="B272" s="455"/>
      <c r="C272" s="455"/>
      <c r="D272" s="455"/>
      <c r="M272" s="15"/>
    </row>
    <row r="273" spans="1:256" ht="15" customHeight="1" x14ac:dyDescent="0.25">
      <c r="A273" s="456" t="s">
        <v>599</v>
      </c>
      <c r="B273" s="455"/>
      <c r="C273" s="455"/>
      <c r="D273" s="455"/>
    </row>
    <row r="274" spans="1:256" ht="7.5" customHeight="1" x14ac:dyDescent="0.25">
      <c r="A274" s="471"/>
      <c r="B274" s="455"/>
      <c r="C274" s="455"/>
      <c r="D274" s="455"/>
    </row>
    <row r="275" spans="1:256" ht="51" customHeight="1" x14ac:dyDescent="0.25">
      <c r="A275" s="469" t="s">
        <v>87</v>
      </c>
      <c r="B275" s="470"/>
      <c r="C275" s="470"/>
      <c r="D275" s="470"/>
    </row>
    <row r="276" spans="1:256" ht="65.25" customHeight="1" x14ac:dyDescent="0.25">
      <c r="A276" s="469" t="s">
        <v>600</v>
      </c>
      <c r="B276" s="472"/>
      <c r="C276" s="472"/>
      <c r="D276" s="472"/>
    </row>
    <row r="277" spans="1:256" ht="12.75" x14ac:dyDescent="0.25">
      <c r="A277" s="473" t="s">
        <v>85</v>
      </c>
      <c r="B277" s="474"/>
      <c r="C277" s="474"/>
      <c r="D277" s="474"/>
    </row>
    <row r="278" spans="1:256" ht="25.5" customHeight="1" x14ac:dyDescent="0.25">
      <c r="A278" s="469" t="s">
        <v>88</v>
      </c>
      <c r="B278" s="470"/>
      <c r="C278" s="470"/>
      <c r="D278" s="470"/>
    </row>
    <row r="279" spans="1:256" ht="9.75" customHeight="1" x14ac:dyDescent="0.25">
      <c r="A279" s="471"/>
      <c r="B279" s="455"/>
      <c r="C279" s="455"/>
      <c r="D279" s="455"/>
    </row>
    <row r="280" spans="1:256" ht="15" customHeight="1" x14ac:dyDescent="0.25">
      <c r="A280" s="456" t="s">
        <v>89</v>
      </c>
      <c r="B280" s="455"/>
      <c r="C280" s="455"/>
      <c r="D280" s="455"/>
    </row>
    <row r="281" spans="1:256" ht="7.5" customHeight="1" x14ac:dyDescent="0.25">
      <c r="A281" s="471"/>
      <c r="B281" s="455"/>
      <c r="C281" s="455"/>
      <c r="D281" s="455"/>
    </row>
    <row r="282" spans="1:256" ht="38.25" customHeight="1" x14ac:dyDescent="0.25">
      <c r="A282" s="452" t="s">
        <v>607</v>
      </c>
      <c r="B282" s="485"/>
      <c r="C282" s="485"/>
      <c r="D282" s="485"/>
    </row>
    <row r="283" spans="1:256" ht="25.5" customHeight="1" x14ac:dyDescent="0.25">
      <c r="A283" s="486" t="s">
        <v>501</v>
      </c>
      <c r="B283" s="485"/>
      <c r="C283" s="485"/>
      <c r="D283" s="485"/>
    </row>
    <row r="284" spans="1:256" ht="15.75" customHeight="1" x14ac:dyDescent="0.25">
      <c r="A284" s="482" t="s">
        <v>502</v>
      </c>
      <c r="B284" s="482"/>
      <c r="C284" s="482"/>
      <c r="D284" s="482"/>
    </row>
    <row r="285" spans="1:256" ht="6.75" customHeight="1" x14ac:dyDescent="0.25">
      <c r="A285" s="252"/>
      <c r="B285" s="252"/>
      <c r="C285" s="252"/>
      <c r="D285" s="252"/>
    </row>
    <row r="286" spans="1:256" ht="28.5" customHeight="1" x14ac:dyDescent="0.25">
      <c r="A286" s="486" t="s">
        <v>503</v>
      </c>
      <c r="B286" s="485"/>
      <c r="C286" s="485"/>
      <c r="D286" s="485"/>
    </row>
    <row r="287" spans="1:256" ht="12.75" customHeight="1" x14ac:dyDescent="0.25">
      <c r="A287" s="497" t="s">
        <v>56</v>
      </c>
      <c r="B287" s="498"/>
      <c r="C287" s="498"/>
      <c r="D287" s="498"/>
    </row>
    <row r="288" spans="1:256" ht="7.5" customHeight="1" x14ac:dyDescent="0.25">
      <c r="A288" s="33"/>
      <c r="B288" s="31"/>
      <c r="C288" s="31"/>
      <c r="D288" s="31"/>
      <c r="E288" s="33"/>
      <c r="F288" s="31"/>
      <c r="G288" s="31"/>
      <c r="H288" s="31"/>
      <c r="I288" s="33"/>
      <c r="J288" s="31"/>
      <c r="K288" s="31"/>
      <c r="L288" s="31"/>
      <c r="M288" s="33"/>
      <c r="N288" s="31"/>
      <c r="O288" s="31"/>
      <c r="P288" s="31"/>
      <c r="Q288" s="33"/>
      <c r="R288" s="31"/>
      <c r="S288" s="31"/>
      <c r="T288" s="31"/>
      <c r="U288" s="33"/>
      <c r="V288" s="31"/>
      <c r="W288" s="31"/>
      <c r="X288" s="31"/>
      <c r="Y288" s="33"/>
      <c r="Z288" s="31"/>
      <c r="AA288" s="31"/>
      <c r="AB288" s="31"/>
      <c r="AC288" s="33"/>
      <c r="AD288" s="31"/>
      <c r="AE288" s="31"/>
      <c r="AF288" s="31"/>
      <c r="AG288" s="33"/>
      <c r="AH288" s="31"/>
      <c r="AI288" s="31"/>
      <c r="AJ288" s="31"/>
      <c r="AK288" s="33"/>
      <c r="AL288" s="31"/>
      <c r="AM288" s="31"/>
      <c r="AN288" s="31"/>
      <c r="AO288" s="33"/>
      <c r="AP288" s="31"/>
      <c r="AQ288" s="31"/>
      <c r="AR288" s="31"/>
      <c r="AS288" s="33"/>
      <c r="AT288" s="31"/>
      <c r="AU288" s="31"/>
      <c r="AV288" s="31"/>
      <c r="AW288" s="33"/>
      <c r="AX288" s="31"/>
      <c r="AY288" s="31"/>
      <c r="AZ288" s="31"/>
      <c r="BA288" s="33"/>
      <c r="BB288" s="31"/>
      <c r="BC288" s="31"/>
      <c r="BD288" s="31"/>
      <c r="BE288" s="33"/>
      <c r="BF288" s="31"/>
      <c r="BG288" s="31"/>
      <c r="BH288" s="31"/>
      <c r="BI288" s="33"/>
      <c r="BJ288" s="31"/>
      <c r="BK288" s="31"/>
      <c r="BL288" s="31"/>
      <c r="BM288" s="33"/>
      <c r="BN288" s="31"/>
      <c r="BO288" s="31"/>
      <c r="BP288" s="31"/>
      <c r="BQ288" s="33"/>
      <c r="BR288" s="31"/>
      <c r="BS288" s="31"/>
      <c r="BT288" s="31"/>
      <c r="BU288" s="33"/>
      <c r="BV288" s="31"/>
      <c r="BW288" s="31"/>
      <c r="BX288" s="31"/>
      <c r="BY288" s="33"/>
      <c r="BZ288" s="31"/>
      <c r="CA288" s="31"/>
      <c r="CB288" s="31"/>
      <c r="CC288" s="33"/>
      <c r="CD288" s="31"/>
      <c r="CE288" s="31"/>
      <c r="CF288" s="31"/>
      <c r="CG288" s="33"/>
      <c r="CH288" s="31"/>
      <c r="CI288" s="31"/>
      <c r="CJ288" s="31"/>
      <c r="CK288" s="33"/>
      <c r="CL288" s="31"/>
      <c r="CM288" s="31"/>
      <c r="CN288" s="31"/>
      <c r="CO288" s="33"/>
      <c r="CP288" s="31"/>
      <c r="CQ288" s="31"/>
      <c r="CR288" s="31"/>
      <c r="CS288" s="33"/>
      <c r="CT288" s="31"/>
      <c r="CU288" s="31"/>
      <c r="CV288" s="31"/>
      <c r="CW288" s="33"/>
      <c r="CX288" s="31"/>
      <c r="CY288" s="31"/>
      <c r="CZ288" s="31"/>
      <c r="DA288" s="33"/>
      <c r="DB288" s="31"/>
      <c r="DC288" s="31"/>
      <c r="DD288" s="31"/>
      <c r="DE288" s="33"/>
      <c r="DF288" s="31"/>
      <c r="DG288" s="31"/>
      <c r="DH288" s="31"/>
      <c r="DI288" s="33"/>
      <c r="DJ288" s="31"/>
      <c r="DK288" s="31"/>
      <c r="DL288" s="31"/>
      <c r="DM288" s="33"/>
      <c r="DN288" s="31"/>
      <c r="DO288" s="31"/>
      <c r="DP288" s="31"/>
      <c r="DQ288" s="33"/>
      <c r="DR288" s="31"/>
      <c r="DS288" s="31"/>
      <c r="DT288" s="31"/>
      <c r="DU288" s="33"/>
      <c r="DV288" s="31"/>
      <c r="DW288" s="31"/>
      <c r="DX288" s="31"/>
      <c r="DY288" s="33"/>
      <c r="DZ288" s="31"/>
      <c r="EA288" s="31"/>
      <c r="EB288" s="31"/>
      <c r="EC288" s="33"/>
      <c r="ED288" s="31"/>
      <c r="EE288" s="31"/>
      <c r="EF288" s="31"/>
      <c r="EG288" s="33"/>
      <c r="EH288" s="31"/>
      <c r="EI288" s="31"/>
      <c r="EJ288" s="31"/>
      <c r="EK288" s="33"/>
      <c r="EL288" s="31"/>
      <c r="EM288" s="31"/>
      <c r="EN288" s="31"/>
      <c r="EO288" s="33"/>
      <c r="EP288" s="31"/>
      <c r="EQ288" s="31"/>
      <c r="ER288" s="31"/>
      <c r="ES288" s="33"/>
      <c r="ET288" s="31"/>
      <c r="EU288" s="31"/>
      <c r="EV288" s="31"/>
      <c r="EW288" s="33"/>
      <c r="EX288" s="31"/>
      <c r="EY288" s="31"/>
      <c r="EZ288" s="31"/>
      <c r="FA288" s="33"/>
      <c r="FB288" s="31"/>
      <c r="FC288" s="31"/>
      <c r="FD288" s="31"/>
      <c r="FE288" s="33"/>
      <c r="FF288" s="31"/>
      <c r="FG288" s="31"/>
      <c r="FH288" s="31"/>
      <c r="FI288" s="33"/>
      <c r="FJ288" s="31"/>
      <c r="FK288" s="31"/>
      <c r="FL288" s="31"/>
      <c r="FM288" s="33"/>
      <c r="FN288" s="31"/>
      <c r="FO288" s="31"/>
      <c r="FP288" s="31"/>
      <c r="FQ288" s="33"/>
      <c r="FR288" s="31"/>
      <c r="FS288" s="31"/>
      <c r="FT288" s="31"/>
      <c r="FU288" s="33"/>
      <c r="FV288" s="31"/>
      <c r="FW288" s="31"/>
      <c r="FX288" s="31"/>
      <c r="FY288" s="33"/>
      <c r="FZ288" s="31"/>
      <c r="GA288" s="31"/>
      <c r="GB288" s="31"/>
      <c r="GC288" s="33"/>
      <c r="GD288" s="31"/>
      <c r="GE288" s="31"/>
      <c r="GF288" s="31"/>
      <c r="GG288" s="33"/>
      <c r="GH288" s="31"/>
      <c r="GI288" s="31"/>
      <c r="GJ288" s="31"/>
      <c r="GK288" s="33"/>
      <c r="GL288" s="31"/>
      <c r="GM288" s="31"/>
      <c r="GN288" s="31"/>
      <c r="GO288" s="33"/>
      <c r="GP288" s="31"/>
      <c r="GQ288" s="31"/>
      <c r="GR288" s="31"/>
      <c r="GS288" s="33"/>
      <c r="GT288" s="31"/>
      <c r="GU288" s="31"/>
      <c r="GV288" s="31"/>
      <c r="GW288" s="33"/>
      <c r="GX288" s="31"/>
      <c r="GY288" s="31"/>
      <c r="GZ288" s="31"/>
      <c r="HA288" s="33"/>
      <c r="HB288" s="31"/>
      <c r="HC288" s="31"/>
      <c r="HD288" s="31"/>
      <c r="HE288" s="33"/>
      <c r="HF288" s="31"/>
      <c r="HG288" s="31"/>
      <c r="HH288" s="31"/>
      <c r="HI288" s="33"/>
      <c r="HJ288" s="31"/>
      <c r="HK288" s="31"/>
      <c r="HL288" s="31"/>
      <c r="HM288" s="33"/>
      <c r="HN288" s="31"/>
      <c r="HO288" s="31"/>
      <c r="HP288" s="31"/>
      <c r="HQ288" s="33"/>
      <c r="HR288" s="31"/>
      <c r="HS288" s="31"/>
      <c r="HT288" s="31"/>
      <c r="HU288" s="33"/>
      <c r="HV288" s="31"/>
      <c r="HW288" s="31"/>
      <c r="HX288" s="31"/>
      <c r="HY288" s="33"/>
      <c r="HZ288" s="31"/>
      <c r="IA288" s="31"/>
      <c r="IB288" s="31"/>
      <c r="IC288" s="33"/>
      <c r="ID288" s="31"/>
      <c r="IE288" s="31"/>
      <c r="IF288" s="31"/>
      <c r="IG288" s="33"/>
      <c r="IH288" s="31"/>
      <c r="II288" s="31"/>
      <c r="IJ288" s="31"/>
      <c r="IK288" s="33"/>
      <c r="IL288" s="31"/>
      <c r="IM288" s="31"/>
      <c r="IN288" s="31"/>
      <c r="IO288" s="33"/>
      <c r="IP288" s="31"/>
      <c r="IQ288" s="31"/>
      <c r="IR288" s="31"/>
      <c r="IS288" s="33"/>
      <c r="IT288" s="31"/>
      <c r="IU288" s="31"/>
      <c r="IV288" s="31"/>
    </row>
    <row r="289" spans="1:6" ht="25.5" customHeight="1" x14ac:dyDescent="0.25">
      <c r="A289" s="469" t="s">
        <v>90</v>
      </c>
      <c r="B289" s="470"/>
      <c r="C289" s="470"/>
      <c r="D289" s="470"/>
      <c r="F289" s="48"/>
    </row>
    <row r="290" spans="1:6" ht="7.5" customHeight="1" x14ac:dyDescent="0.25">
      <c r="A290" s="49"/>
      <c r="B290" s="37"/>
      <c r="C290" s="37"/>
      <c r="D290" s="37"/>
      <c r="F290" s="48"/>
    </row>
    <row r="291" spans="1:6" ht="12.75" customHeight="1" x14ac:dyDescent="0.25">
      <c r="A291" s="471" t="s">
        <v>91</v>
      </c>
      <c r="B291" s="455"/>
      <c r="C291" s="455"/>
      <c r="D291" s="455"/>
      <c r="F291" s="48"/>
    </row>
    <row r="292" spans="1:6" ht="12.75" customHeight="1" x14ac:dyDescent="0.25">
      <c r="A292" s="50" t="s">
        <v>24</v>
      </c>
      <c r="B292" s="479" t="s">
        <v>92</v>
      </c>
      <c r="C292" s="479"/>
      <c r="D292" s="479"/>
      <c r="F292" s="48"/>
    </row>
    <row r="293" spans="1:6" ht="38.25" customHeight="1" x14ac:dyDescent="0.25">
      <c r="A293" s="49"/>
      <c r="B293" s="472" t="s">
        <v>93</v>
      </c>
      <c r="C293" s="470"/>
      <c r="D293" s="470"/>
      <c r="F293" s="48"/>
    </row>
    <row r="294" spans="1:6" ht="15" x14ac:dyDescent="0.25">
      <c r="A294" s="49" t="s">
        <v>24</v>
      </c>
      <c r="B294" s="481" t="s">
        <v>601</v>
      </c>
      <c r="C294" s="480"/>
      <c r="D294" s="480"/>
      <c r="F294" s="48"/>
    </row>
    <row r="295" spans="1:6" ht="39.75" customHeight="1" x14ac:dyDescent="0.25">
      <c r="A295" s="329"/>
      <c r="B295" s="480" t="s">
        <v>606</v>
      </c>
      <c r="C295" s="480"/>
      <c r="D295" s="480"/>
      <c r="F295" s="48"/>
    </row>
    <row r="296" spans="1:6" ht="12.75" customHeight="1" x14ac:dyDescent="0.25">
      <c r="A296" s="50" t="s">
        <v>24</v>
      </c>
      <c r="B296" s="488" t="s">
        <v>94</v>
      </c>
      <c r="C296" s="488"/>
      <c r="D296" s="488"/>
      <c r="F296" s="48"/>
    </row>
    <row r="297" spans="1:6" ht="55.5" customHeight="1" x14ac:dyDescent="0.25">
      <c r="A297" s="50"/>
      <c r="B297" s="472" t="s">
        <v>605</v>
      </c>
      <c r="C297" s="470"/>
      <c r="D297" s="470"/>
      <c r="F297" s="48"/>
    </row>
    <row r="298" spans="1:6" ht="9.75" customHeight="1" x14ac:dyDescent="0.25">
      <c r="A298" s="471"/>
      <c r="B298" s="455"/>
      <c r="C298" s="455"/>
      <c r="D298" s="455"/>
    </row>
    <row r="299" spans="1:6" ht="15" customHeight="1" x14ac:dyDescent="0.25">
      <c r="A299" s="483" t="s">
        <v>504</v>
      </c>
      <c r="B299" s="453"/>
      <c r="C299" s="453"/>
      <c r="D299" s="453"/>
    </row>
    <row r="300" spans="1:6" ht="5.25" customHeight="1" x14ac:dyDescent="0.25">
      <c r="A300" s="471"/>
      <c r="B300" s="455"/>
      <c r="C300" s="455"/>
      <c r="D300" s="455"/>
    </row>
    <row r="301" spans="1:6" ht="25.5" customHeight="1" x14ac:dyDescent="0.25">
      <c r="A301" s="469" t="s">
        <v>95</v>
      </c>
      <c r="B301" s="470"/>
      <c r="C301" s="470"/>
      <c r="D301" s="470"/>
    </row>
    <row r="302" spans="1:6" ht="12.75" customHeight="1" x14ac:dyDescent="0.25">
      <c r="A302" s="484" t="s">
        <v>96</v>
      </c>
      <c r="B302" s="479"/>
      <c r="C302" s="479"/>
      <c r="D302" s="479"/>
    </row>
    <row r="303" spans="1:6" ht="13.5" customHeight="1" x14ac:dyDescent="0.25">
      <c r="A303" s="478" t="s">
        <v>97</v>
      </c>
      <c r="B303" s="455"/>
      <c r="C303" s="455"/>
      <c r="D303" s="455"/>
    </row>
    <row r="304" spans="1:6" ht="25.5" customHeight="1" x14ac:dyDescent="0.25">
      <c r="A304" s="478" t="s">
        <v>98</v>
      </c>
      <c r="B304" s="455"/>
      <c r="C304" s="455"/>
      <c r="D304" s="455"/>
    </row>
    <row r="305" spans="1:4" ht="12.75" customHeight="1" x14ac:dyDescent="0.25">
      <c r="A305" s="484" t="s">
        <v>99</v>
      </c>
      <c r="B305" s="479"/>
      <c r="C305" s="479"/>
      <c r="D305" s="479"/>
    </row>
    <row r="306" spans="1:4" ht="12.75" customHeight="1" x14ac:dyDescent="0.25">
      <c r="A306" s="478" t="s">
        <v>100</v>
      </c>
      <c r="B306" s="455"/>
      <c r="C306" s="455"/>
      <c r="D306" s="455"/>
    </row>
    <row r="307" spans="1:4" ht="12.75" customHeight="1" x14ac:dyDescent="0.25">
      <c r="A307" s="484" t="s">
        <v>101</v>
      </c>
      <c r="B307" s="479"/>
      <c r="C307" s="479"/>
      <c r="D307" s="479"/>
    </row>
    <row r="308" spans="1:4" ht="12.75" customHeight="1" x14ac:dyDescent="0.25">
      <c r="A308" s="478" t="s">
        <v>102</v>
      </c>
      <c r="B308" s="455"/>
      <c r="C308" s="455"/>
      <c r="D308" s="455"/>
    </row>
    <row r="309" spans="1:4" ht="12.75" customHeight="1" x14ac:dyDescent="0.25">
      <c r="A309" s="471"/>
      <c r="B309" s="455"/>
      <c r="C309" s="455"/>
      <c r="D309" s="455"/>
    </row>
    <row r="310" spans="1:4" ht="38.25" customHeight="1" x14ac:dyDescent="0.25">
      <c r="A310" s="469" t="s">
        <v>103</v>
      </c>
      <c r="B310" s="470"/>
      <c r="C310" s="470"/>
      <c r="D310" s="470"/>
    </row>
    <row r="311" spans="1:4" ht="6" customHeight="1" x14ac:dyDescent="0.25">
      <c r="A311" s="471"/>
      <c r="B311" s="455"/>
      <c r="C311" s="455"/>
      <c r="D311" s="455"/>
    </row>
    <row r="312" spans="1:4" ht="82.5" customHeight="1" x14ac:dyDescent="0.25">
      <c r="A312" s="469" t="s">
        <v>104</v>
      </c>
      <c r="B312" s="470"/>
      <c r="C312" s="470"/>
      <c r="D312" s="470"/>
    </row>
    <row r="313" spans="1:4" ht="25.5" customHeight="1" x14ac:dyDescent="0.25">
      <c r="A313" s="469" t="s">
        <v>105</v>
      </c>
      <c r="B313" s="470"/>
      <c r="C313" s="470"/>
      <c r="D313" s="470"/>
    </row>
    <row r="314" spans="1:4" ht="6" customHeight="1" x14ac:dyDescent="0.25">
      <c r="A314" s="471"/>
      <c r="B314" s="455"/>
      <c r="C314" s="455"/>
      <c r="D314" s="455"/>
    </row>
    <row r="315" spans="1:4" ht="30" customHeight="1" x14ac:dyDescent="0.25">
      <c r="A315" s="469" t="s">
        <v>106</v>
      </c>
      <c r="B315" s="470"/>
      <c r="C315" s="470"/>
      <c r="D315" s="470"/>
    </row>
    <row r="316" spans="1:4" ht="12.75" customHeight="1" x14ac:dyDescent="0.25">
      <c r="A316" s="471"/>
      <c r="B316" s="455"/>
      <c r="C316" s="455"/>
      <c r="D316" s="455"/>
    </row>
    <row r="317" spans="1:4" ht="12.75" customHeight="1" x14ac:dyDescent="0.25">
      <c r="A317" s="483" t="s">
        <v>505</v>
      </c>
      <c r="B317" s="453"/>
      <c r="C317" s="453"/>
      <c r="D317" s="453"/>
    </row>
    <row r="318" spans="1:4" ht="10.5" customHeight="1" x14ac:dyDescent="0.25">
      <c r="A318" s="476"/>
      <c r="B318" s="453"/>
      <c r="C318" s="453"/>
      <c r="D318" s="453"/>
    </row>
    <row r="319" spans="1:4" ht="42" customHeight="1" x14ac:dyDescent="0.25">
      <c r="A319" s="457" t="s">
        <v>645</v>
      </c>
      <c r="B319" s="468"/>
      <c r="C319" s="468"/>
      <c r="D319" s="468"/>
    </row>
    <row r="320" spans="1:4" ht="56.25" customHeight="1" x14ac:dyDescent="0.25">
      <c r="A320" s="452" t="s">
        <v>588</v>
      </c>
      <c r="B320" s="453"/>
      <c r="C320" s="453"/>
      <c r="D320" s="453"/>
    </row>
    <row r="321" spans="1:4" ht="8.25" customHeight="1" x14ac:dyDescent="0.25">
      <c r="A321" s="261"/>
      <c r="B321" s="316"/>
      <c r="C321" s="316"/>
      <c r="D321" s="316"/>
    </row>
    <row r="322" spans="1:4" ht="68.25" customHeight="1" x14ac:dyDescent="0.25">
      <c r="A322" s="452" t="s">
        <v>589</v>
      </c>
      <c r="B322" s="485"/>
      <c r="C322" s="485"/>
      <c r="D322" s="485"/>
    </row>
    <row r="323" spans="1:4" ht="63" customHeight="1" x14ac:dyDescent="0.25">
      <c r="A323" s="457" t="s">
        <v>590</v>
      </c>
      <c r="B323" s="468"/>
      <c r="C323" s="468"/>
      <c r="D323" s="468"/>
    </row>
    <row r="324" spans="1:4" ht="8.25" customHeight="1" x14ac:dyDescent="0.25">
      <c r="A324" s="476"/>
      <c r="B324" s="453"/>
      <c r="C324" s="453"/>
      <c r="D324" s="453"/>
    </row>
    <row r="325" spans="1:4" ht="52.5" customHeight="1" x14ac:dyDescent="0.25">
      <c r="A325" s="457" t="s">
        <v>591</v>
      </c>
      <c r="B325" s="468"/>
      <c r="C325" s="468"/>
      <c r="D325" s="468"/>
    </row>
    <row r="326" spans="1:4" ht="7.5" customHeight="1" x14ac:dyDescent="0.25">
      <c r="A326" s="476"/>
      <c r="B326" s="453"/>
      <c r="C326" s="453"/>
      <c r="D326" s="453"/>
    </row>
    <row r="327" spans="1:4" ht="42.75" customHeight="1" x14ac:dyDescent="0.25">
      <c r="A327" s="495" t="s">
        <v>592</v>
      </c>
      <c r="B327" s="496"/>
      <c r="C327" s="496"/>
      <c r="D327" s="496"/>
    </row>
    <row r="328" spans="1:4" ht="30.75" customHeight="1" x14ac:dyDescent="0.25">
      <c r="A328" s="499"/>
      <c r="B328" s="496"/>
      <c r="C328" s="496"/>
      <c r="D328" s="496"/>
    </row>
    <row r="329" spans="1:4" ht="12.75" customHeight="1" x14ac:dyDescent="0.25">
      <c r="A329" s="471"/>
      <c r="B329" s="455"/>
      <c r="C329" s="455"/>
      <c r="D329" s="455"/>
    </row>
    <row r="330" spans="1:4" ht="12.75" customHeight="1" x14ac:dyDescent="0.25">
      <c r="A330" s="471"/>
      <c r="B330" s="455"/>
      <c r="C330" s="455"/>
      <c r="D330" s="455"/>
    </row>
    <row r="331" spans="1:4" ht="12.75" customHeight="1" x14ac:dyDescent="0.25">
      <c r="A331" s="471"/>
      <c r="B331" s="455"/>
      <c r="C331" s="455"/>
      <c r="D331" s="455"/>
    </row>
    <row r="332" spans="1:4" ht="12.75" customHeight="1" x14ac:dyDescent="0.25">
      <c r="A332" s="471"/>
      <c r="B332" s="455"/>
      <c r="C332" s="455"/>
      <c r="D332" s="455"/>
    </row>
    <row r="333" spans="1:4" ht="12.75" customHeight="1" x14ac:dyDescent="0.25">
      <c r="A333" s="471"/>
      <c r="B333" s="455"/>
      <c r="C333" s="455"/>
      <c r="D333" s="455"/>
    </row>
    <row r="334" spans="1:4" ht="12.75" customHeight="1" x14ac:dyDescent="0.25">
      <c r="A334" s="471"/>
      <c r="B334" s="455"/>
      <c r="C334" s="455"/>
      <c r="D334" s="455"/>
    </row>
    <row r="335" spans="1:4" ht="12.75" customHeight="1" x14ac:dyDescent="0.25">
      <c r="A335" s="471"/>
      <c r="B335" s="455"/>
      <c r="C335" s="455"/>
      <c r="D335" s="455"/>
    </row>
    <row r="336" spans="1:4" ht="12.75" customHeight="1" x14ac:dyDescent="0.25">
      <c r="A336" s="471"/>
      <c r="B336" s="455"/>
      <c r="C336" s="455"/>
      <c r="D336" s="455"/>
    </row>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sheetData>
  <mergeCells count="345">
    <mergeCell ref="A68:D68"/>
    <mergeCell ref="A69:D69"/>
    <mergeCell ref="A70:D70"/>
    <mergeCell ref="B71:D71"/>
    <mergeCell ref="B72:D72"/>
    <mergeCell ref="B73:D73"/>
    <mergeCell ref="A199:D199"/>
    <mergeCell ref="A203:D203"/>
    <mergeCell ref="A201:D201"/>
    <mergeCell ref="A193:D193"/>
    <mergeCell ref="A196:D196"/>
    <mergeCell ref="A197:D197"/>
    <mergeCell ref="A195:D195"/>
    <mergeCell ref="A194:D194"/>
    <mergeCell ref="A184:D184"/>
    <mergeCell ref="A185:D185"/>
    <mergeCell ref="A189:D189"/>
    <mergeCell ref="A190:D190"/>
    <mergeCell ref="A186:D186"/>
    <mergeCell ref="A187:D187"/>
    <mergeCell ref="A179:D179"/>
    <mergeCell ref="A181:D181"/>
    <mergeCell ref="A182:D182"/>
    <mergeCell ref="A175:D175"/>
    <mergeCell ref="A13:D13"/>
    <mergeCell ref="A14:D14"/>
    <mergeCell ref="A1:D1"/>
    <mergeCell ref="A2:D2"/>
    <mergeCell ref="A3:D3"/>
    <mergeCell ref="B5:D5"/>
    <mergeCell ref="F5:I5"/>
    <mergeCell ref="B6:D6"/>
    <mergeCell ref="B7:D7"/>
    <mergeCell ref="A9:D9"/>
    <mergeCell ref="A11:D11"/>
    <mergeCell ref="A12:D12"/>
    <mergeCell ref="B15:D15"/>
    <mergeCell ref="B16:D16"/>
    <mergeCell ref="B17:D17"/>
    <mergeCell ref="A19:D19"/>
    <mergeCell ref="A20:D20"/>
    <mergeCell ref="A21:D21"/>
    <mergeCell ref="A29:D29"/>
    <mergeCell ref="A30:D30"/>
    <mergeCell ref="A47:D47"/>
    <mergeCell ref="A31:D31"/>
    <mergeCell ref="A33:D33"/>
    <mergeCell ref="B36:D36"/>
    <mergeCell ref="B38:D38"/>
    <mergeCell ref="B39:D39"/>
    <mergeCell ref="B42:D42"/>
    <mergeCell ref="B43:D43"/>
    <mergeCell ref="B44:D44"/>
    <mergeCell ref="B34:D34"/>
    <mergeCell ref="B35:D35"/>
    <mergeCell ref="A23:D23"/>
    <mergeCell ref="A24:D24"/>
    <mergeCell ref="A26:D26"/>
    <mergeCell ref="A27:D27"/>
    <mergeCell ref="A28:D28"/>
    <mergeCell ref="A25:B25"/>
    <mergeCell ref="A49:D49"/>
    <mergeCell ref="E49:H49"/>
    <mergeCell ref="I49:L49"/>
    <mergeCell ref="B40:D40"/>
    <mergeCell ref="A59:D59"/>
    <mergeCell ref="HU49:HX49"/>
    <mergeCell ref="HY49:IB49"/>
    <mergeCell ref="IC49:IF49"/>
    <mergeCell ref="CG49:CJ49"/>
    <mergeCell ref="CK49:CN49"/>
    <mergeCell ref="AC49:AF49"/>
    <mergeCell ref="AG49:AJ49"/>
    <mergeCell ref="Y49:AB49"/>
    <mergeCell ref="M49:P49"/>
    <mergeCell ref="Q49:T49"/>
    <mergeCell ref="CC49:CF49"/>
    <mergeCell ref="BU49:BX49"/>
    <mergeCell ref="BY49:CB49"/>
    <mergeCell ref="AS49:AV49"/>
    <mergeCell ref="AW49:AZ49"/>
    <mergeCell ref="BA49:BD49"/>
    <mergeCell ref="BE49:BH49"/>
    <mergeCell ref="BI49:BL49"/>
    <mergeCell ref="IS49:IV49"/>
    <mergeCell ref="A50:D50"/>
    <mergeCell ref="A51:D51"/>
    <mergeCell ref="A52:D52"/>
    <mergeCell ref="A53:D53"/>
    <mergeCell ref="U49:X49"/>
    <mergeCell ref="GS49:GV49"/>
    <mergeCell ref="IK49:IN49"/>
    <mergeCell ref="IO49:IR49"/>
    <mergeCell ref="GW49:GZ49"/>
    <mergeCell ref="HA49:HD49"/>
    <mergeCell ref="HE49:HH49"/>
    <mergeCell ref="HI49:HL49"/>
    <mergeCell ref="HM49:HP49"/>
    <mergeCell ref="HQ49:HT49"/>
    <mergeCell ref="IG49:IJ49"/>
    <mergeCell ref="EC49:EF49"/>
    <mergeCell ref="EG49:EJ49"/>
    <mergeCell ref="EK49:EN49"/>
    <mergeCell ref="EO49:ER49"/>
    <mergeCell ref="ES49:EV49"/>
    <mergeCell ref="EW49:EZ49"/>
    <mergeCell ref="AK49:AN49"/>
    <mergeCell ref="AO49:AR49"/>
    <mergeCell ref="BM49:BP49"/>
    <mergeCell ref="BQ49:BT49"/>
    <mergeCell ref="GK49:GN49"/>
    <mergeCell ref="GO49:GR49"/>
    <mergeCell ref="CO49:CR49"/>
    <mergeCell ref="CS49:CV49"/>
    <mergeCell ref="CW49:CZ49"/>
    <mergeCell ref="DA49:DD49"/>
    <mergeCell ref="DE49:DH49"/>
    <mergeCell ref="DI49:DL49"/>
    <mergeCell ref="DM49:DP49"/>
    <mergeCell ref="DQ49:DT49"/>
    <mergeCell ref="DU49:DX49"/>
    <mergeCell ref="DY49:EB49"/>
    <mergeCell ref="FA49:FD49"/>
    <mergeCell ref="FE49:FH49"/>
    <mergeCell ref="FI49:FL49"/>
    <mergeCell ref="FM49:FP49"/>
    <mergeCell ref="FQ49:FT49"/>
    <mergeCell ref="FU49:FX49"/>
    <mergeCell ref="FY49:GB49"/>
    <mergeCell ref="GC49:GF49"/>
    <mergeCell ref="GG49:GJ49"/>
    <mergeCell ref="A74:D74"/>
    <mergeCell ref="A79:D79"/>
    <mergeCell ref="A75:D75"/>
    <mergeCell ref="A77:D77"/>
    <mergeCell ref="A80:D80"/>
    <mergeCell ref="A81:D81"/>
    <mergeCell ref="A82:D82"/>
    <mergeCell ref="A83:D83"/>
    <mergeCell ref="A84:D84"/>
    <mergeCell ref="A60:D60"/>
    <mergeCell ref="A61:D61"/>
    <mergeCell ref="A62:D62"/>
    <mergeCell ref="A63:D63"/>
    <mergeCell ref="B64:D64"/>
    <mergeCell ref="B65:D65"/>
    <mergeCell ref="G65:J65"/>
    <mergeCell ref="B66:D66"/>
    <mergeCell ref="G66:J66"/>
    <mergeCell ref="IO85:IR85"/>
    <mergeCell ref="IS85:IV85"/>
    <mergeCell ref="A86:D86"/>
    <mergeCell ref="A87:D87"/>
    <mergeCell ref="A88:D88"/>
    <mergeCell ref="HM85:HP85"/>
    <mergeCell ref="HQ85:HT85"/>
    <mergeCell ref="HU85:HX85"/>
    <mergeCell ref="HY85:IB85"/>
    <mergeCell ref="DU85:DX85"/>
    <mergeCell ref="DY85:EB85"/>
    <mergeCell ref="EC85:EF85"/>
    <mergeCell ref="EG85:EJ85"/>
    <mergeCell ref="EK85:EN85"/>
    <mergeCell ref="EO85:ER85"/>
    <mergeCell ref="ES85:EV85"/>
    <mergeCell ref="EW85:EZ85"/>
    <mergeCell ref="FA85:FD85"/>
    <mergeCell ref="FE85:FH85"/>
    <mergeCell ref="FI85:FL85"/>
    <mergeCell ref="FM85:FP85"/>
    <mergeCell ref="BY85:CB85"/>
    <mergeCell ref="CC85:CF85"/>
    <mergeCell ref="Q85:T85"/>
    <mergeCell ref="E85:H85"/>
    <mergeCell ref="IC85:IF85"/>
    <mergeCell ref="IG85:IJ85"/>
    <mergeCell ref="GO85:GR85"/>
    <mergeCell ref="GS85:GV85"/>
    <mergeCell ref="GW85:GZ85"/>
    <mergeCell ref="HA85:HD85"/>
    <mergeCell ref="HE85:HH85"/>
    <mergeCell ref="HI85:HL85"/>
    <mergeCell ref="DE85:DH85"/>
    <mergeCell ref="DI85:DL85"/>
    <mergeCell ref="DM85:DP85"/>
    <mergeCell ref="DQ85:DT85"/>
    <mergeCell ref="FQ85:FT85"/>
    <mergeCell ref="FU85:FX85"/>
    <mergeCell ref="I85:L85"/>
    <mergeCell ref="CW85:CZ85"/>
    <mergeCell ref="DA85:DD85"/>
    <mergeCell ref="AW85:AZ85"/>
    <mergeCell ref="M85:P85"/>
    <mergeCell ref="U85:X85"/>
    <mergeCell ref="Y85:AB85"/>
    <mergeCell ref="CS85:CV85"/>
    <mergeCell ref="A92:D92"/>
    <mergeCell ref="A93:D93"/>
    <mergeCell ref="A94:D94"/>
    <mergeCell ref="A192:D192"/>
    <mergeCell ref="A222:D222"/>
    <mergeCell ref="A223:D223"/>
    <mergeCell ref="A216:D216"/>
    <mergeCell ref="A212:D212"/>
    <mergeCell ref="A213:D213"/>
    <mergeCell ref="A214:D214"/>
    <mergeCell ref="A215:D215"/>
    <mergeCell ref="A188:C188"/>
    <mergeCell ref="A206:D206"/>
    <mergeCell ref="A207:D207"/>
    <mergeCell ref="A211:D211"/>
    <mergeCell ref="A177:D177"/>
    <mergeCell ref="A102:D102"/>
    <mergeCell ref="A100:D100"/>
    <mergeCell ref="A103:D103"/>
    <mergeCell ref="B118:D118"/>
    <mergeCell ref="A96:D96"/>
    <mergeCell ref="A98:D98"/>
    <mergeCell ref="IK85:IN85"/>
    <mergeCell ref="AC85:AF85"/>
    <mergeCell ref="AG85:AJ85"/>
    <mergeCell ref="AK85:AN85"/>
    <mergeCell ref="AO85:AR85"/>
    <mergeCell ref="AS85:AV85"/>
    <mergeCell ref="FY85:GB85"/>
    <mergeCell ref="GC85:GF85"/>
    <mergeCell ref="GG85:GJ85"/>
    <mergeCell ref="GK85:GN85"/>
    <mergeCell ref="BA85:BD85"/>
    <mergeCell ref="BE85:BH85"/>
    <mergeCell ref="BI85:BL85"/>
    <mergeCell ref="BM85:BP85"/>
    <mergeCell ref="BQ85:BT85"/>
    <mergeCell ref="BU85:BX85"/>
    <mergeCell ref="CG85:CJ85"/>
    <mergeCell ref="CK85:CN85"/>
    <mergeCell ref="CO85:CR85"/>
    <mergeCell ref="A336:D336"/>
    <mergeCell ref="A329:D329"/>
    <mergeCell ref="A330:D330"/>
    <mergeCell ref="A331:D331"/>
    <mergeCell ref="A332:D332"/>
    <mergeCell ref="A333:D333"/>
    <mergeCell ref="A334:D334"/>
    <mergeCell ref="A316:D316"/>
    <mergeCell ref="A305:D305"/>
    <mergeCell ref="A306:D306"/>
    <mergeCell ref="A307:D307"/>
    <mergeCell ref="A308:D308"/>
    <mergeCell ref="A309:D309"/>
    <mergeCell ref="A310:D310"/>
    <mergeCell ref="A318:D318"/>
    <mergeCell ref="A319:D319"/>
    <mergeCell ref="A326:D326"/>
    <mergeCell ref="A322:D322"/>
    <mergeCell ref="A311:D311"/>
    <mergeCell ref="A312:D312"/>
    <mergeCell ref="A313:D313"/>
    <mergeCell ref="A314:D314"/>
    <mergeCell ref="A315:D315"/>
    <mergeCell ref="A328:D328"/>
    <mergeCell ref="A325:D325"/>
    <mergeCell ref="A317:D317"/>
    <mergeCell ref="A55:D55"/>
    <mergeCell ref="A54:D54"/>
    <mergeCell ref="A335:D335"/>
    <mergeCell ref="A304:D304"/>
    <mergeCell ref="B296:D296"/>
    <mergeCell ref="A249:D249"/>
    <mergeCell ref="A279:D279"/>
    <mergeCell ref="A267:D267"/>
    <mergeCell ref="A209:D209"/>
    <mergeCell ref="A250:D250"/>
    <mergeCell ref="A264:D264"/>
    <mergeCell ref="A265:D265"/>
    <mergeCell ref="A227:D227"/>
    <mergeCell ref="A228:D228"/>
    <mergeCell ref="A229:D229"/>
    <mergeCell ref="A230:D230"/>
    <mergeCell ref="A232:D232"/>
    <mergeCell ref="A233:D233"/>
    <mergeCell ref="A327:D327"/>
    <mergeCell ref="A286:D286"/>
    <mergeCell ref="A287:D287"/>
    <mergeCell ref="A266:D266"/>
    <mergeCell ref="A324:D324"/>
    <mergeCell ref="A56:D56"/>
    <mergeCell ref="A303:D303"/>
    <mergeCell ref="A289:D289"/>
    <mergeCell ref="A291:D291"/>
    <mergeCell ref="B292:D292"/>
    <mergeCell ref="B293:D293"/>
    <mergeCell ref="A278:D278"/>
    <mergeCell ref="B297:D297"/>
    <mergeCell ref="A298:D298"/>
    <mergeCell ref="B295:D295"/>
    <mergeCell ref="B294:D294"/>
    <mergeCell ref="A284:D284"/>
    <mergeCell ref="A299:D299"/>
    <mergeCell ref="A300:D300"/>
    <mergeCell ref="A301:D301"/>
    <mergeCell ref="A302:D302"/>
    <mergeCell ref="A269:D269"/>
    <mergeCell ref="A270:D270"/>
    <mergeCell ref="A280:D280"/>
    <mergeCell ref="A281:D281"/>
    <mergeCell ref="A282:D282"/>
    <mergeCell ref="A283:D283"/>
    <mergeCell ref="A91:D91"/>
    <mergeCell ref="A231:D231"/>
    <mergeCell ref="A234:D234"/>
    <mergeCell ref="A323:D323"/>
    <mergeCell ref="A271:D271"/>
    <mergeCell ref="A272:D272"/>
    <mergeCell ref="A273:D273"/>
    <mergeCell ref="A274:D274"/>
    <mergeCell ref="A275:D275"/>
    <mergeCell ref="A276:D276"/>
    <mergeCell ref="A277:D277"/>
    <mergeCell ref="A268:D268"/>
    <mergeCell ref="A243:D243"/>
    <mergeCell ref="A57:D57"/>
    <mergeCell ref="A320:D320"/>
    <mergeCell ref="A235:D235"/>
    <mergeCell ref="A236:D236"/>
    <mergeCell ref="A237:D237"/>
    <mergeCell ref="A238:D238"/>
    <mergeCell ref="A239:D239"/>
    <mergeCell ref="A240:D240"/>
    <mergeCell ref="A241:D241"/>
    <mergeCell ref="A85:D85"/>
    <mergeCell ref="A242:D242"/>
    <mergeCell ref="A205:D205"/>
    <mergeCell ref="A89:D89"/>
    <mergeCell ref="A90:D90"/>
    <mergeCell ref="A224:D224"/>
    <mergeCell ref="A225:D225"/>
    <mergeCell ref="A248:D248"/>
    <mergeCell ref="A245:D245"/>
    <mergeCell ref="A246:D246"/>
    <mergeCell ref="A247:D247"/>
    <mergeCell ref="A226:D226"/>
    <mergeCell ref="A217:D217"/>
    <mergeCell ref="A219:D219"/>
    <mergeCell ref="A220:D220"/>
  </mergeCells>
  <hyperlinks>
    <hyperlink ref="A243" r:id="rId1" xr:uid="{00000000-0004-0000-0200-000000000000}"/>
    <hyperlink ref="A269:D269" r:id="rId2" display="http://www.commissiebbv.nl/thema/vernieuwing-bbv/" xr:uid="{00000000-0004-0000-0200-000001000000}"/>
    <hyperlink ref="A277:D277" r:id="rId3" display="http://www.commissiebbv.nl/thema/vernieuwing-bbv/" xr:uid="{00000000-0004-0000-0200-000002000000}"/>
    <hyperlink ref="B66" r:id="rId4" xr:uid="{00000000-0004-0000-0200-000003000000}"/>
    <hyperlink ref="A287" r:id="rId5" xr:uid="{00000000-0004-0000-0200-000004000000}"/>
    <hyperlink ref="A277" r:id="rId6" xr:uid="{00000000-0004-0000-0200-000005000000}"/>
    <hyperlink ref="A284" r:id="rId7" display="https://www.rijksoverheid.nl/documenten/richtlijnen/2016/06/01/beslisboom-economische-categorieen-lasten" xr:uid="{00000000-0004-0000-0200-000006000000}"/>
    <hyperlink ref="A284:D284" r:id="rId8" display="Beslisboom economische categorieën lasten" xr:uid="{00000000-0004-0000-0200-000007000000}"/>
    <hyperlink ref="A55" r:id="rId9" xr:uid="{00000000-0004-0000-0200-000008000000}"/>
    <hyperlink ref="C25" r:id="rId10" xr:uid="{00000000-0004-0000-0200-000009000000}"/>
    <hyperlink ref="B39:D39" r:id="rId11" display="Trefwoordenlijsten" xr:uid="{00000000-0004-0000-0200-00000A000000}"/>
    <hyperlink ref="B43:D43" r:id="rId12" display="Beslisboom economische categorieën" xr:uid="{00000000-0004-0000-0200-00000B000000}"/>
    <hyperlink ref="B45" r:id="rId13" xr:uid="{00000000-0004-0000-0200-00000C000000}"/>
    <hyperlink ref="B37" r:id="rId14" xr:uid="{00000000-0004-0000-0200-00000D000000}"/>
    <hyperlink ref="B41" r:id="rId15" xr:uid="{00000000-0004-0000-0200-00000E000000}"/>
    <hyperlink ref="A57:D57" r:id="rId16" display="https://www.findo.nl/" xr:uid="{00000000-0004-0000-0200-00000F000000}"/>
    <hyperlink ref="B35:D35" r:id="rId17" display="Iv3-informatievoorschrift-2022 Provincies" xr:uid="{00000000-0004-0000-0200-000010000000}"/>
    <hyperlink ref="A188:C188" r:id="rId18" display="Iv3-informatievoorschrift-2022 Provincies" xr:uid="{00000000-0004-0000-0200-000011000000}"/>
  </hyperlinks>
  <pageMargins left="0.74803149606299213" right="0.74803149606299213" top="1.1023622047244095" bottom="0.47244094488188981" header="0.51181102362204722" footer="0.51181102362204722"/>
  <pageSetup paperSize="9" scale="86" fitToHeight="0" orientation="portrait" r:id="rId19"/>
  <headerFooter alignWithMargins="0"/>
  <rowBreaks count="7" manualBreakCount="7">
    <brk id="46" max="3" man="1"/>
    <brk id="78" max="3" man="1"/>
    <brk id="198" max="3" man="1"/>
    <brk id="210" max="3" man="1"/>
    <brk id="233" max="3" man="1"/>
    <brk id="272" max="3" man="1"/>
    <brk id="309"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R47"/>
  <sheetViews>
    <sheetView showGridLines="0" zoomScaleNormal="100" workbookViewId="0">
      <selection activeCell="B4" sqref="B4"/>
    </sheetView>
  </sheetViews>
  <sheetFormatPr defaultColWidth="9.140625" defaultRowHeight="18" x14ac:dyDescent="0.25"/>
  <cols>
    <col min="1" max="1" width="1.7109375" style="53" customWidth="1"/>
    <col min="2" max="2" width="16.42578125" style="53" bestFit="1" customWidth="1"/>
    <col min="3" max="3" width="27.140625" style="53" customWidth="1"/>
    <col min="4" max="4" width="14.42578125" style="53" hidden="1" customWidth="1"/>
    <col min="5" max="5" width="2.28515625" style="53" customWidth="1"/>
    <col min="6" max="6" width="9.140625" style="53"/>
    <col min="7" max="7" width="2.28515625" style="53" customWidth="1"/>
    <col min="8" max="8" width="12.28515625" style="53" customWidth="1"/>
    <col min="9" max="9" width="25.7109375" style="53" customWidth="1"/>
    <col min="10" max="10" width="1.7109375" style="53" customWidth="1"/>
    <col min="11" max="16384" width="9.140625" style="53"/>
  </cols>
  <sheetData>
    <row r="1" spans="1:13" ht="15" customHeight="1" x14ac:dyDescent="0.25">
      <c r="A1" s="52"/>
      <c r="B1" s="538" t="s">
        <v>107</v>
      </c>
      <c r="C1" s="538"/>
      <c r="D1" s="538"/>
      <c r="E1" s="538"/>
      <c r="F1" s="538"/>
      <c r="G1" s="538"/>
      <c r="H1" s="538"/>
      <c r="I1" s="538"/>
      <c r="J1" s="52"/>
    </row>
    <row r="2" spans="1:13" ht="15" customHeight="1" x14ac:dyDescent="0.25">
      <c r="A2" s="52"/>
      <c r="B2" s="538" t="s">
        <v>108</v>
      </c>
      <c r="C2" s="538"/>
      <c r="D2" s="538"/>
      <c r="E2" s="538"/>
      <c r="F2" s="538"/>
      <c r="G2" s="538"/>
      <c r="H2" s="538"/>
      <c r="I2" s="538"/>
      <c r="J2" s="52"/>
    </row>
    <row r="3" spans="1:13" ht="15" customHeight="1" x14ac:dyDescent="0.25">
      <c r="A3" s="52"/>
      <c r="B3" s="538" t="str">
        <f>"Provincie: " &amp; C5</f>
        <v>Provincie: aaaa</v>
      </c>
      <c r="C3" s="538"/>
      <c r="D3" s="538"/>
      <c r="E3" s="538"/>
      <c r="F3" s="538"/>
      <c r="G3" s="538"/>
      <c r="H3" s="538"/>
      <c r="I3" s="538"/>
      <c r="J3" s="52"/>
      <c r="L3" s="54"/>
      <c r="M3" s="55"/>
    </row>
    <row r="4" spans="1:13" ht="15" customHeight="1" thickBot="1" x14ac:dyDescent="0.3">
      <c r="A4" s="1"/>
      <c r="B4" s="1"/>
      <c r="C4" s="1"/>
      <c r="D4" s="1"/>
      <c r="E4" s="1"/>
      <c r="F4" s="1"/>
      <c r="G4" s="1"/>
      <c r="H4" s="1"/>
      <c r="I4" s="1"/>
      <c r="J4" s="1"/>
      <c r="L4" s="54"/>
      <c r="M4" s="55"/>
    </row>
    <row r="5" spans="1:13" ht="15" customHeight="1" thickTop="1" x14ac:dyDescent="0.25">
      <c r="A5" s="56"/>
      <c r="B5" s="57" t="s">
        <v>576</v>
      </c>
      <c r="C5" s="539" t="s">
        <v>109</v>
      </c>
      <c r="D5" s="540"/>
      <c r="E5" s="58"/>
      <c r="F5" s="58"/>
      <c r="G5" s="59"/>
      <c r="H5" s="59" t="s">
        <v>110</v>
      </c>
      <c r="I5" s="448" t="str">
        <f>IF(OR(C5 = "aaaa",C6="0000"),"Gegevens invullen!","KRD"&amp;RIGHT(C7,2)&amp;C8&amp;"03"&amp;C6&amp;".xlsx")</f>
        <v>Gegevens invullen!</v>
      </c>
      <c r="J5" s="56"/>
    </row>
    <row r="6" spans="1:13" s="64" customFormat="1" ht="15" customHeight="1" x14ac:dyDescent="0.25">
      <c r="A6" s="60"/>
      <c r="B6" s="61" t="s">
        <v>577</v>
      </c>
      <c r="C6" s="541" t="s">
        <v>905</v>
      </c>
      <c r="D6" s="542"/>
      <c r="E6" s="62"/>
      <c r="F6" s="444" t="str">
        <f>CONCATENATE(IF(ISERROR(_xlfn.NUMBERVALUE(C6)), "Overheidsnummer moet numeriek zijn!", "")," ", IF(LEN(C6)&lt;&gt;4, "Overheidsnummer moet uit 4 cijfers bestaan!", ""),  IF(C6="0000", "Overheidsnummer 4 cijfers svp invullen", ""))</f>
        <v xml:space="preserve"> Overheidsnummer 4 cijfers svp invullen</v>
      </c>
      <c r="G6" s="63"/>
      <c r="H6" s="63"/>
      <c r="I6" s="63"/>
      <c r="J6" s="60"/>
    </row>
    <row r="7" spans="1:13" ht="15" customHeight="1" x14ac:dyDescent="0.25">
      <c r="A7" s="65"/>
      <c r="B7" s="66" t="s">
        <v>111</v>
      </c>
      <c r="C7" s="526">
        <v>2026</v>
      </c>
      <c r="D7" s="527"/>
      <c r="E7" s="67"/>
      <c r="F7" s="68"/>
      <c r="G7" s="68"/>
      <c r="H7" s="69"/>
      <c r="I7" s="70"/>
      <c r="J7" s="65"/>
    </row>
    <row r="8" spans="1:13" ht="15" customHeight="1" x14ac:dyDescent="0.25">
      <c r="A8" s="71"/>
      <c r="B8" s="66" t="s">
        <v>112</v>
      </c>
      <c r="C8" s="528">
        <v>3</v>
      </c>
      <c r="D8" s="529"/>
      <c r="E8" s="69"/>
      <c r="F8" s="72" t="s">
        <v>113</v>
      </c>
      <c r="G8" s="68"/>
      <c r="H8" s="68"/>
      <c r="I8" s="70"/>
      <c r="J8" s="71"/>
    </row>
    <row r="9" spans="1:13" s="77" customFormat="1" ht="15" customHeight="1" x14ac:dyDescent="0.25">
      <c r="A9" s="71"/>
      <c r="B9" s="73"/>
      <c r="C9" s="534" t="s">
        <v>114</v>
      </c>
      <c r="D9" s="534"/>
      <c r="E9" s="69"/>
      <c r="F9" s="74"/>
      <c r="G9" s="75"/>
      <c r="H9" s="75"/>
      <c r="I9" s="76"/>
      <c r="J9" s="71"/>
    </row>
    <row r="10" spans="1:13" ht="15" customHeight="1" x14ac:dyDescent="0.25">
      <c r="A10" s="78"/>
      <c r="B10" s="79"/>
      <c r="C10" s="79"/>
      <c r="D10" s="79"/>
      <c r="E10" s="79"/>
      <c r="F10" s="79"/>
      <c r="G10" s="79"/>
      <c r="H10" s="79"/>
      <c r="I10" s="79"/>
      <c r="J10" s="78"/>
    </row>
    <row r="11" spans="1:13" s="1" customFormat="1" ht="39" customHeight="1" x14ac:dyDescent="0.2">
      <c r="A11" s="326"/>
      <c r="B11" s="327" t="s">
        <v>583</v>
      </c>
      <c r="C11" s="530" t="s">
        <v>611</v>
      </c>
      <c r="D11" s="531"/>
      <c r="E11" s="531"/>
      <c r="F11" s="531"/>
      <c r="G11" s="531"/>
      <c r="H11" s="531"/>
      <c r="I11" s="531"/>
      <c r="J11" s="326"/>
    </row>
    <row r="12" spans="1:13" s="81" customFormat="1" ht="15" customHeight="1" x14ac:dyDescent="0.2">
      <c r="A12" s="80"/>
      <c r="B12" s="325" t="s">
        <v>602</v>
      </c>
      <c r="C12" s="535"/>
      <c r="D12" s="535"/>
      <c r="E12" s="535"/>
      <c r="F12" s="535"/>
      <c r="G12" s="535"/>
      <c r="H12" s="535"/>
      <c r="I12" s="535"/>
      <c r="J12" s="80"/>
    </row>
    <row r="13" spans="1:13" s="1" customFormat="1" ht="15" customHeight="1" x14ac:dyDescent="0.2">
      <c r="A13" s="80"/>
      <c r="B13" s="330" t="s">
        <v>578</v>
      </c>
      <c r="C13" s="533"/>
      <c r="D13" s="533"/>
      <c r="E13" s="533"/>
      <c r="F13" s="533"/>
      <c r="G13" s="533"/>
      <c r="H13" s="533"/>
      <c r="I13" s="533"/>
      <c r="J13" s="80"/>
    </row>
    <row r="14" spans="1:13" s="1" customFormat="1" ht="15" customHeight="1" x14ac:dyDescent="0.2">
      <c r="A14" s="80"/>
      <c r="B14" s="330" t="s">
        <v>579</v>
      </c>
      <c r="C14" s="533"/>
      <c r="D14" s="533"/>
      <c r="E14" s="533"/>
      <c r="F14" s="533"/>
      <c r="G14" s="533"/>
      <c r="H14" s="533"/>
      <c r="I14" s="533"/>
      <c r="J14" s="80"/>
    </row>
    <row r="15" spans="1:13" s="1" customFormat="1" ht="15" customHeight="1" x14ac:dyDescent="0.2">
      <c r="A15" s="80"/>
      <c r="B15" s="330" t="s">
        <v>580</v>
      </c>
      <c r="C15" s="533"/>
      <c r="D15" s="533"/>
      <c r="E15" s="533"/>
      <c r="F15" s="533"/>
      <c r="G15" s="533"/>
      <c r="H15" s="533"/>
      <c r="I15" s="533"/>
      <c r="J15" s="80"/>
    </row>
    <row r="16" spans="1:13" s="1" customFormat="1" ht="15" customHeight="1" x14ac:dyDescent="0.2">
      <c r="A16" s="80"/>
      <c r="B16" s="330" t="s">
        <v>581</v>
      </c>
      <c r="C16" s="533"/>
      <c r="D16" s="533"/>
      <c r="E16" s="533"/>
      <c r="F16" s="533"/>
      <c r="G16" s="533"/>
      <c r="H16" s="533"/>
      <c r="I16" s="533"/>
      <c r="J16" s="80"/>
    </row>
    <row r="17" spans="1:10" s="1" customFormat="1" ht="15" customHeight="1" x14ac:dyDescent="0.2">
      <c r="A17" s="80"/>
      <c r="B17" s="330" t="s">
        <v>582</v>
      </c>
      <c r="C17" s="537"/>
      <c r="D17" s="537"/>
      <c r="E17" s="537"/>
      <c r="F17" s="537"/>
      <c r="G17" s="537"/>
      <c r="H17" s="537"/>
      <c r="I17" s="537"/>
      <c r="J17" s="80"/>
    </row>
    <row r="18" spans="1:10" s="1" customFormat="1" ht="9" customHeight="1" x14ac:dyDescent="0.2">
      <c r="A18" s="80"/>
      <c r="B18" s="80"/>
      <c r="C18" s="80"/>
      <c r="D18" s="80"/>
      <c r="E18" s="80"/>
      <c r="F18" s="80"/>
      <c r="G18" s="80"/>
      <c r="H18" s="80"/>
      <c r="I18" s="80"/>
      <c r="J18" s="80"/>
    </row>
    <row r="19" spans="1:10" ht="15" customHeight="1" x14ac:dyDescent="0.25"/>
    <row r="20" spans="1:10" ht="15" customHeight="1" x14ac:dyDescent="0.25">
      <c r="A20" s="82"/>
      <c r="B20" s="82" t="s">
        <v>115</v>
      </c>
      <c r="C20" s="82"/>
      <c r="D20" s="82"/>
      <c r="E20" s="82"/>
      <c r="F20" s="82"/>
      <c r="G20" s="82"/>
      <c r="H20" s="82"/>
      <c r="I20" s="82"/>
      <c r="J20" s="82"/>
    </row>
    <row r="21" spans="1:10" ht="9" customHeight="1" x14ac:dyDescent="0.25">
      <c r="A21" s="83"/>
      <c r="B21" s="83"/>
      <c r="C21" s="83"/>
      <c r="D21" s="83"/>
      <c r="E21" s="83"/>
      <c r="F21" s="83"/>
      <c r="G21" s="83"/>
      <c r="H21" s="83"/>
      <c r="I21" s="83"/>
      <c r="J21" s="83"/>
    </row>
    <row r="22" spans="1:10" ht="15" customHeight="1" x14ac:dyDescent="0.25">
      <c r="A22" s="83"/>
      <c r="B22" s="536"/>
      <c r="C22" s="536"/>
      <c r="D22" s="536"/>
      <c r="E22" s="536"/>
      <c r="F22" s="536"/>
      <c r="G22" s="536"/>
      <c r="H22" s="536"/>
      <c r="I22" s="536"/>
      <c r="J22" s="83"/>
    </row>
    <row r="23" spans="1:10" ht="15" customHeight="1" x14ac:dyDescent="0.25">
      <c r="A23" s="83"/>
      <c r="B23" s="532"/>
      <c r="C23" s="532"/>
      <c r="D23" s="532"/>
      <c r="E23" s="532"/>
      <c r="F23" s="532"/>
      <c r="G23" s="532"/>
      <c r="H23" s="532"/>
      <c r="I23" s="532"/>
      <c r="J23" s="83"/>
    </row>
    <row r="24" spans="1:10" ht="15" customHeight="1" x14ac:dyDescent="0.25">
      <c r="A24" s="83"/>
      <c r="B24" s="532"/>
      <c r="C24" s="532"/>
      <c r="D24" s="532"/>
      <c r="E24" s="532"/>
      <c r="F24" s="532"/>
      <c r="G24" s="532"/>
      <c r="H24" s="532"/>
      <c r="I24" s="532"/>
      <c r="J24" s="83"/>
    </row>
    <row r="25" spans="1:10" ht="15" customHeight="1" x14ac:dyDescent="0.25">
      <c r="A25" s="83"/>
      <c r="B25" s="532"/>
      <c r="C25" s="532"/>
      <c r="D25" s="532"/>
      <c r="E25" s="532"/>
      <c r="F25" s="532"/>
      <c r="G25" s="532"/>
      <c r="H25" s="532"/>
      <c r="I25" s="532"/>
      <c r="J25" s="83"/>
    </row>
    <row r="26" spans="1:10" ht="15" customHeight="1" x14ac:dyDescent="0.25">
      <c r="A26" s="83"/>
      <c r="B26" s="532"/>
      <c r="C26" s="532"/>
      <c r="D26" s="532"/>
      <c r="E26" s="532"/>
      <c r="F26" s="532"/>
      <c r="G26" s="532"/>
      <c r="H26" s="532"/>
      <c r="I26" s="532"/>
      <c r="J26" s="83"/>
    </row>
    <row r="27" spans="1:10" ht="15" customHeight="1" x14ac:dyDescent="0.25">
      <c r="A27" s="83"/>
      <c r="B27" s="532"/>
      <c r="C27" s="532"/>
      <c r="D27" s="532"/>
      <c r="E27" s="532"/>
      <c r="F27" s="532"/>
      <c r="G27" s="532"/>
      <c r="H27" s="532"/>
      <c r="I27" s="532"/>
      <c r="J27" s="83"/>
    </row>
    <row r="28" spans="1:10" ht="15" customHeight="1" x14ac:dyDescent="0.25">
      <c r="A28" s="83"/>
      <c r="B28" s="532"/>
      <c r="C28" s="532"/>
      <c r="D28" s="532"/>
      <c r="E28" s="532"/>
      <c r="F28" s="532"/>
      <c r="G28" s="532"/>
      <c r="H28" s="532"/>
      <c r="I28" s="532"/>
      <c r="J28" s="83"/>
    </row>
    <row r="29" spans="1:10" ht="15" customHeight="1" x14ac:dyDescent="0.25">
      <c r="A29" s="83"/>
      <c r="B29" s="532"/>
      <c r="C29" s="532"/>
      <c r="D29" s="532"/>
      <c r="E29" s="532"/>
      <c r="F29" s="532"/>
      <c r="G29" s="532"/>
      <c r="H29" s="532"/>
      <c r="I29" s="532"/>
      <c r="J29" s="83"/>
    </row>
    <row r="30" spans="1:10" ht="15" customHeight="1" x14ac:dyDescent="0.25">
      <c r="A30" s="83"/>
      <c r="B30" s="532"/>
      <c r="C30" s="532"/>
      <c r="D30" s="532"/>
      <c r="E30" s="532"/>
      <c r="F30" s="532"/>
      <c r="G30" s="532"/>
      <c r="H30" s="532"/>
      <c r="I30" s="532"/>
      <c r="J30" s="83"/>
    </row>
    <row r="31" spans="1:10" ht="15" customHeight="1" x14ac:dyDescent="0.25">
      <c r="A31" s="83"/>
      <c r="B31" s="532"/>
      <c r="C31" s="532"/>
      <c r="D31" s="532"/>
      <c r="E31" s="532"/>
      <c r="F31" s="532"/>
      <c r="G31" s="532"/>
      <c r="H31" s="532"/>
      <c r="I31" s="532"/>
      <c r="J31" s="83"/>
    </row>
    <row r="32" spans="1:10" ht="15" customHeight="1" x14ac:dyDescent="0.25">
      <c r="A32" s="83"/>
      <c r="B32" s="532"/>
      <c r="C32" s="532"/>
      <c r="D32" s="532"/>
      <c r="E32" s="532"/>
      <c r="F32" s="532"/>
      <c r="G32" s="532"/>
      <c r="H32" s="532"/>
      <c r="I32" s="532"/>
      <c r="J32" s="83"/>
    </row>
    <row r="33" spans="1:18" ht="15" customHeight="1" x14ac:dyDescent="0.25">
      <c r="A33" s="83"/>
      <c r="B33" s="532"/>
      <c r="C33" s="532"/>
      <c r="D33" s="532"/>
      <c r="E33" s="532"/>
      <c r="F33" s="532"/>
      <c r="G33" s="532"/>
      <c r="H33" s="532"/>
      <c r="I33" s="532"/>
      <c r="J33" s="83"/>
    </row>
    <row r="34" spans="1:18" ht="15" customHeight="1" x14ac:dyDescent="0.25">
      <c r="A34" s="83"/>
      <c r="B34" s="532"/>
      <c r="C34" s="532"/>
      <c r="D34" s="532"/>
      <c r="E34" s="532"/>
      <c r="F34" s="532"/>
      <c r="G34" s="532"/>
      <c r="H34" s="532"/>
      <c r="I34" s="532"/>
      <c r="J34" s="83"/>
    </row>
    <row r="35" spans="1:18" ht="15" customHeight="1" x14ac:dyDescent="0.25">
      <c r="A35" s="83"/>
      <c r="B35" s="532"/>
      <c r="C35" s="532"/>
      <c r="D35" s="532"/>
      <c r="E35" s="532"/>
      <c r="F35" s="532"/>
      <c r="G35" s="532"/>
      <c r="H35" s="532"/>
      <c r="I35" s="532"/>
      <c r="J35" s="83"/>
    </row>
    <row r="36" spans="1:18" ht="15" customHeight="1" x14ac:dyDescent="0.25">
      <c r="A36" s="83"/>
      <c r="B36" s="532"/>
      <c r="C36" s="532"/>
      <c r="D36" s="532"/>
      <c r="E36" s="532"/>
      <c r="F36" s="532"/>
      <c r="G36" s="532"/>
      <c r="H36" s="532"/>
      <c r="I36" s="532"/>
      <c r="J36" s="83"/>
    </row>
    <row r="37" spans="1:18" ht="15" customHeight="1" x14ac:dyDescent="0.25">
      <c r="A37" s="83"/>
      <c r="B37" s="532"/>
      <c r="C37" s="532"/>
      <c r="D37" s="532"/>
      <c r="E37" s="532"/>
      <c r="F37" s="532"/>
      <c r="G37" s="532"/>
      <c r="H37" s="532"/>
      <c r="I37" s="532"/>
      <c r="J37" s="83"/>
    </row>
    <row r="38" spans="1:18" ht="12" customHeight="1" x14ac:dyDescent="0.25">
      <c r="A38" s="84"/>
      <c r="B38" s="84"/>
      <c r="C38" s="84"/>
      <c r="D38" s="84"/>
      <c r="E38" s="84"/>
      <c r="F38" s="84"/>
      <c r="G38" s="84"/>
      <c r="H38" s="84"/>
      <c r="I38" s="84"/>
      <c r="J38" s="84"/>
    </row>
    <row r="39" spans="1:18" s="372" customFormat="1" ht="12" customHeight="1" x14ac:dyDescent="0.25"/>
    <row r="40" spans="1:18" s="381" customFormat="1" ht="15" customHeight="1" x14ac:dyDescent="0.25">
      <c r="A40" s="365"/>
      <c r="B40" s="365" t="s">
        <v>653</v>
      </c>
      <c r="C40" s="365"/>
      <c r="D40" s="365"/>
      <c r="E40" s="365"/>
      <c r="F40" s="365"/>
      <c r="G40" s="365"/>
      <c r="H40" s="365"/>
      <c r="I40" s="365"/>
      <c r="J40" s="365"/>
    </row>
    <row r="41" spans="1:18" s="381" customFormat="1" x14ac:dyDescent="0.25">
      <c r="A41" s="366"/>
      <c r="B41" s="382" t="s">
        <v>628</v>
      </c>
      <c r="C41" s="383" t="s">
        <v>672</v>
      </c>
      <c r="D41" s="547" t="s">
        <v>629</v>
      </c>
      <c r="E41" s="548"/>
      <c r="F41" s="548"/>
      <c r="G41" s="548"/>
      <c r="H41" s="548"/>
      <c r="I41" s="548"/>
      <c r="J41" s="366"/>
    </row>
    <row r="42" spans="1:18" s="381" customFormat="1" ht="12.75" customHeight="1" x14ac:dyDescent="0.25">
      <c r="A42" s="366"/>
      <c r="B42" s="367"/>
      <c r="C42" s="368" t="s">
        <v>630</v>
      </c>
      <c r="D42" s="367"/>
      <c r="E42" s="367"/>
      <c r="F42" s="367"/>
      <c r="G42" s="367"/>
      <c r="H42" s="367"/>
      <c r="I42" s="367"/>
      <c r="J42" s="366"/>
    </row>
    <row r="43" spans="1:18" s="381" customFormat="1" ht="15" customHeight="1" x14ac:dyDescent="0.25">
      <c r="A43" s="366"/>
      <c r="B43" s="369"/>
      <c r="C43" s="370"/>
      <c r="D43" s="543"/>
      <c r="E43" s="544"/>
      <c r="F43" s="544"/>
      <c r="G43" s="544"/>
      <c r="H43" s="544"/>
      <c r="I43" s="544"/>
      <c r="J43" s="366"/>
      <c r="K43" s="384"/>
      <c r="L43" s="384"/>
      <c r="M43" s="384"/>
      <c r="N43" s="384"/>
      <c r="O43" s="384"/>
      <c r="P43" s="384"/>
      <c r="Q43" s="384"/>
      <c r="R43" s="384"/>
    </row>
    <row r="44" spans="1:18" s="381" customFormat="1" ht="15" customHeight="1" x14ac:dyDescent="0.25">
      <c r="A44" s="366"/>
      <c r="B44" s="369"/>
      <c r="C44" s="370"/>
      <c r="D44" s="543"/>
      <c r="E44" s="544"/>
      <c r="F44" s="544"/>
      <c r="G44" s="544"/>
      <c r="H44" s="544"/>
      <c r="I44" s="544"/>
      <c r="J44" s="366"/>
      <c r="K44" s="384"/>
      <c r="L44" s="384"/>
      <c r="M44" s="384"/>
      <c r="N44" s="384"/>
      <c r="O44" s="384"/>
      <c r="P44" s="384"/>
      <c r="Q44" s="384"/>
      <c r="R44" s="384"/>
    </row>
    <row r="45" spans="1:18" s="381" customFormat="1" ht="15" customHeight="1" x14ac:dyDescent="0.25">
      <c r="A45" s="366"/>
      <c r="B45" s="369"/>
      <c r="C45" s="370"/>
      <c r="D45" s="543"/>
      <c r="E45" s="544"/>
      <c r="F45" s="544"/>
      <c r="G45" s="544"/>
      <c r="H45" s="544"/>
      <c r="I45" s="544"/>
      <c r="J45" s="366"/>
      <c r="K45" s="384"/>
      <c r="L45" s="384"/>
      <c r="M45" s="384"/>
      <c r="N45" s="384"/>
      <c r="O45" s="384"/>
      <c r="P45" s="384"/>
      <c r="Q45" s="384"/>
      <c r="R45" s="384"/>
    </row>
    <row r="46" spans="1:18" s="381" customFormat="1" ht="15" customHeight="1" x14ac:dyDescent="0.25">
      <c r="A46" s="366"/>
      <c r="B46" s="369"/>
      <c r="C46" s="370"/>
      <c r="D46" s="543"/>
      <c r="E46" s="544"/>
      <c r="F46" s="544"/>
      <c r="G46" s="544"/>
      <c r="H46" s="544"/>
      <c r="I46" s="544"/>
      <c r="J46" s="366"/>
      <c r="K46" s="384"/>
      <c r="L46" s="384"/>
      <c r="M46" s="384"/>
      <c r="N46" s="384"/>
      <c r="O46" s="384"/>
      <c r="P46" s="384"/>
      <c r="Q46" s="384"/>
      <c r="R46" s="384"/>
    </row>
    <row r="47" spans="1:18" s="381" customFormat="1" ht="12" customHeight="1" x14ac:dyDescent="0.25">
      <c r="A47" s="371"/>
      <c r="B47" s="545" t="s">
        <v>654</v>
      </c>
      <c r="C47" s="546"/>
      <c r="D47" s="546"/>
      <c r="E47" s="546"/>
      <c r="F47" s="546"/>
      <c r="G47" s="546"/>
      <c r="H47" s="546"/>
      <c r="I47" s="546"/>
      <c r="J47" s="371"/>
      <c r="K47" s="384"/>
      <c r="L47" s="384"/>
      <c r="M47" s="384"/>
      <c r="N47" s="384"/>
      <c r="O47" s="384"/>
      <c r="P47" s="384"/>
      <c r="Q47" s="384"/>
      <c r="R47" s="384"/>
    </row>
  </sheetData>
  <mergeCells count="37">
    <mergeCell ref="D46:I46"/>
    <mergeCell ref="B47:I47"/>
    <mergeCell ref="B24:I24"/>
    <mergeCell ref="D41:I41"/>
    <mergeCell ref="D43:I43"/>
    <mergeCell ref="D44:I44"/>
    <mergeCell ref="D45:I45"/>
    <mergeCell ref="B35:I35"/>
    <mergeCell ref="B30:I30"/>
    <mergeCell ref="B28:I28"/>
    <mergeCell ref="B37:I37"/>
    <mergeCell ref="B31:I31"/>
    <mergeCell ref="B32:I32"/>
    <mergeCell ref="B33:I33"/>
    <mergeCell ref="B34:I34"/>
    <mergeCell ref="B36:I36"/>
    <mergeCell ref="B1:I1"/>
    <mergeCell ref="B2:I2"/>
    <mergeCell ref="B3:I3"/>
    <mergeCell ref="C5:D5"/>
    <mergeCell ref="C6:D6"/>
    <mergeCell ref="C7:D7"/>
    <mergeCell ref="C8:D8"/>
    <mergeCell ref="C11:I11"/>
    <mergeCell ref="B26:I26"/>
    <mergeCell ref="B29:I29"/>
    <mergeCell ref="B25:I25"/>
    <mergeCell ref="C14:I14"/>
    <mergeCell ref="B27:I27"/>
    <mergeCell ref="C9:D9"/>
    <mergeCell ref="C12:I12"/>
    <mergeCell ref="C13:I13"/>
    <mergeCell ref="C15:I15"/>
    <mergeCell ref="C16:I16"/>
    <mergeCell ref="B22:I22"/>
    <mergeCell ref="B23:I23"/>
    <mergeCell ref="C17:I17"/>
  </mergeCells>
  <conditionalFormatting sqref="C5:D5">
    <cfRule type="cellIs" dxfId="4" priority="3" operator="equal">
      <formula>"aaaa"</formula>
    </cfRule>
  </conditionalFormatting>
  <conditionalFormatting sqref="C6:D6">
    <cfRule type="cellIs" dxfId="3" priority="2" operator="equal">
      <formula>"0000"</formula>
    </cfRule>
  </conditionalFormatting>
  <conditionalFormatting sqref="C8:D8">
    <cfRule type="containsBlanks" dxfId="2" priority="1">
      <formula>LEN(TRIM(C8))=0</formula>
    </cfRule>
  </conditionalFormatting>
  <conditionalFormatting sqref="I5">
    <cfRule type="cellIs" dxfId="1" priority="5" stopIfTrue="1" operator="equal">
      <formula>"Gegevens invullen!"</formula>
    </cfRule>
  </conditionalFormatting>
  <dataValidations count="2">
    <dataValidation type="whole" showInputMessage="1" showErrorMessage="1" sqref="C7:D7" xr:uid="{02211070-D54F-488A-B946-BBF9F4E3ED31}">
      <formula1>2026</formula1>
      <formula2>2026</formula2>
    </dataValidation>
    <dataValidation type="whole" showInputMessage="1" showErrorMessage="1" sqref="C8:D8" xr:uid="{7509951D-F619-4A53-AAC8-4A1242211217}">
      <formula1>0</formula1>
      <formula2>5</formula2>
    </dataValidation>
  </dataValidations>
  <printOptions horizontalCentered="1"/>
  <pageMargins left="0.17" right="0.17" top="0.67" bottom="0.39" header="0.51181102362204722" footer="0.4"/>
  <pageSetup paperSize="9" orientation="portrait" r:id="rId1"/>
  <headerFooter alignWithMargins="0">
    <oddFooter>&amp;C&amp;F&amp;R&amp;D</oddFooter>
  </headerFooter>
  <ignoredErrors>
    <ignoredError sqref="C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O179"/>
  <sheetViews>
    <sheetView showGridLines="0" showZeros="0" zoomScale="70" zoomScaleNormal="70" zoomScaleSheetLayoutView="75" workbookViewId="0">
      <pane xSplit="2" ySplit="2" topLeftCell="C3" activePane="bottomRight" state="frozen"/>
      <selection activeCell="AE7" sqref="AE7"/>
      <selection pane="topRight" activeCell="AE7" sqref="AE7"/>
      <selection pane="bottomLeft" activeCell="AE7" sqref="AE7"/>
      <selection pane="bottomRight" activeCell="A2" sqref="A2"/>
    </sheetView>
  </sheetViews>
  <sheetFormatPr defaultColWidth="9.140625" defaultRowHeight="14.25" x14ac:dyDescent="0.2"/>
  <cols>
    <col min="1" max="1" width="12.28515625" style="90" customWidth="1"/>
    <col min="2" max="2" width="97.42578125" style="90" bestFit="1" customWidth="1"/>
    <col min="3" max="37" width="7" style="90" customWidth="1"/>
    <col min="38" max="38" width="7.5703125" style="90" bestFit="1" customWidth="1"/>
    <col min="39" max="39" width="7" style="90" customWidth="1"/>
    <col min="40" max="40" width="7.7109375" style="90" customWidth="1"/>
    <col min="41" max="16384" width="9.140625" style="90"/>
  </cols>
  <sheetData>
    <row r="1" spans="1:41" ht="18" x14ac:dyDescent="0.2">
      <c r="A1" s="85" t="str">
        <f>"Verdelingsmatrix provincie "&amp;'4.Informatie'!C5&amp;" ("&amp;'4.Informatie'!C6&amp;"): "&amp;'4.Informatie'!C7&amp;" periode "&amp;'4.Informatie'!C8&amp;", lasten"</f>
        <v>Verdelingsmatrix provincie aaaa (0000): 2026 periode 3, lasten</v>
      </c>
      <c r="B1" s="86"/>
      <c r="C1" s="87" t="s">
        <v>116</v>
      </c>
      <c r="D1" s="87" t="s">
        <v>117</v>
      </c>
      <c r="E1" s="87" t="s">
        <v>118</v>
      </c>
      <c r="F1" s="87" t="s">
        <v>119</v>
      </c>
      <c r="G1" s="87" t="s">
        <v>120</v>
      </c>
      <c r="H1" s="87" t="s">
        <v>121</v>
      </c>
      <c r="I1" s="87" t="s">
        <v>122</v>
      </c>
      <c r="J1" s="87" t="s">
        <v>123</v>
      </c>
      <c r="K1" s="87" t="s">
        <v>124</v>
      </c>
      <c r="L1" s="87" t="s">
        <v>125</v>
      </c>
      <c r="M1" s="87" t="s">
        <v>126</v>
      </c>
      <c r="N1" s="87" t="s">
        <v>127</v>
      </c>
      <c r="O1" s="87" t="s">
        <v>128</v>
      </c>
      <c r="P1" s="87" t="s">
        <v>129</v>
      </c>
      <c r="Q1" s="87" t="s">
        <v>130</v>
      </c>
      <c r="R1" s="87" t="s">
        <v>131</v>
      </c>
      <c r="S1" s="87" t="s">
        <v>132</v>
      </c>
      <c r="T1" s="87" t="s">
        <v>133</v>
      </c>
      <c r="U1" s="87" t="s">
        <v>134</v>
      </c>
      <c r="V1" s="87" t="s">
        <v>135</v>
      </c>
      <c r="W1" s="87" t="s">
        <v>712</v>
      </c>
      <c r="X1" s="87" t="s">
        <v>723</v>
      </c>
      <c r="Y1" s="87" t="s">
        <v>724</v>
      </c>
      <c r="Z1" s="87" t="s">
        <v>725</v>
      </c>
      <c r="AA1" s="87" t="s">
        <v>726</v>
      </c>
      <c r="AB1" s="87" t="s">
        <v>727</v>
      </c>
      <c r="AC1" s="87" t="s">
        <v>728</v>
      </c>
      <c r="AD1" s="87" t="s">
        <v>729</v>
      </c>
      <c r="AE1" s="87" t="s">
        <v>803</v>
      </c>
      <c r="AF1" s="87" t="s">
        <v>721</v>
      </c>
      <c r="AG1" s="87" t="s">
        <v>136</v>
      </c>
      <c r="AH1" s="87" t="s">
        <v>137</v>
      </c>
      <c r="AI1" s="87" t="s">
        <v>138</v>
      </c>
      <c r="AJ1" s="87" t="s">
        <v>139</v>
      </c>
      <c r="AK1" s="87" t="s">
        <v>140</v>
      </c>
      <c r="AL1" s="87" t="s">
        <v>141</v>
      </c>
      <c r="AM1" s="87" t="s">
        <v>142</v>
      </c>
      <c r="AN1" s="88"/>
      <c r="AO1" s="89"/>
    </row>
    <row r="2" spans="1:41" ht="168" customHeight="1" thickBot="1" x14ac:dyDescent="0.3">
      <c r="A2" s="91" t="s">
        <v>143</v>
      </c>
      <c r="B2" s="92" t="s">
        <v>144</v>
      </c>
      <c r="C2" s="93" t="s">
        <v>145</v>
      </c>
      <c r="D2" s="93" t="s">
        <v>146</v>
      </c>
      <c r="E2" s="93" t="s">
        <v>147</v>
      </c>
      <c r="F2" s="93" t="s">
        <v>148</v>
      </c>
      <c r="G2" s="93" t="s">
        <v>149</v>
      </c>
      <c r="H2" s="93" t="s">
        <v>150</v>
      </c>
      <c r="I2" s="93" t="s">
        <v>151</v>
      </c>
      <c r="J2" s="93" t="s">
        <v>152</v>
      </c>
      <c r="K2" s="93" t="s">
        <v>153</v>
      </c>
      <c r="L2" s="93" t="s">
        <v>154</v>
      </c>
      <c r="M2" s="93" t="s">
        <v>155</v>
      </c>
      <c r="N2" s="93" t="s">
        <v>156</v>
      </c>
      <c r="O2" s="93" t="s">
        <v>157</v>
      </c>
      <c r="P2" s="93" t="s">
        <v>886</v>
      </c>
      <c r="Q2" s="93" t="s">
        <v>158</v>
      </c>
      <c r="R2" s="93" t="s">
        <v>159</v>
      </c>
      <c r="S2" s="93" t="s">
        <v>160</v>
      </c>
      <c r="T2" s="93" t="s">
        <v>161</v>
      </c>
      <c r="U2" s="93" t="s">
        <v>162</v>
      </c>
      <c r="V2" s="93" t="s">
        <v>868</v>
      </c>
      <c r="W2" s="93" t="s">
        <v>713</v>
      </c>
      <c r="X2" s="93" t="s">
        <v>714</v>
      </c>
      <c r="Y2" s="93" t="s">
        <v>715</v>
      </c>
      <c r="Z2" s="93" t="s">
        <v>887</v>
      </c>
      <c r="AA2" s="93" t="s">
        <v>716</v>
      </c>
      <c r="AB2" s="93" t="s">
        <v>717</v>
      </c>
      <c r="AC2" s="93" t="s">
        <v>718</v>
      </c>
      <c r="AD2" s="94" t="s">
        <v>719</v>
      </c>
      <c r="AE2" s="94" t="s">
        <v>720</v>
      </c>
      <c r="AF2" s="93" t="s">
        <v>722</v>
      </c>
      <c r="AG2" s="93" t="s">
        <v>163</v>
      </c>
      <c r="AH2" s="93" t="s">
        <v>164</v>
      </c>
      <c r="AI2" s="93" t="s">
        <v>165</v>
      </c>
      <c r="AJ2" s="93" t="s">
        <v>166</v>
      </c>
      <c r="AK2" s="93" t="s">
        <v>167</v>
      </c>
      <c r="AL2" s="93" t="s">
        <v>168</v>
      </c>
      <c r="AM2" s="93" t="s">
        <v>169</v>
      </c>
      <c r="AN2" s="95" t="s">
        <v>170</v>
      </c>
      <c r="AO2" s="96"/>
    </row>
    <row r="3" spans="1:41" ht="8.25" customHeight="1" x14ac:dyDescent="0.2">
      <c r="A3" s="97"/>
      <c r="B3" s="98"/>
      <c r="C3" s="99"/>
      <c r="D3" s="99"/>
      <c r="E3" s="100"/>
      <c r="F3" s="100"/>
      <c r="G3" s="100"/>
      <c r="H3" s="99"/>
      <c r="I3" s="99"/>
      <c r="J3" s="99"/>
      <c r="K3" s="99"/>
      <c r="L3" s="99"/>
      <c r="M3" s="99"/>
      <c r="N3" s="99"/>
      <c r="O3" s="99"/>
      <c r="P3" s="99"/>
      <c r="Q3" s="99"/>
      <c r="R3" s="99"/>
      <c r="S3" s="99"/>
      <c r="T3" s="100"/>
      <c r="U3" s="100"/>
      <c r="V3" s="100"/>
      <c r="W3" s="100"/>
      <c r="X3" s="99"/>
      <c r="Y3" s="99"/>
      <c r="Z3" s="99"/>
      <c r="AA3" s="99"/>
      <c r="AB3" s="100"/>
      <c r="AC3" s="100"/>
      <c r="AD3" s="100"/>
      <c r="AE3" s="100"/>
      <c r="AF3" s="100"/>
      <c r="AG3" s="99"/>
      <c r="AH3" s="100"/>
      <c r="AI3" s="99"/>
      <c r="AJ3" s="99"/>
      <c r="AK3" s="99"/>
      <c r="AL3" s="99"/>
      <c r="AM3" s="99"/>
      <c r="AN3" s="101"/>
      <c r="AO3" s="102"/>
    </row>
    <row r="4" spans="1:41" ht="15" x14ac:dyDescent="0.25">
      <c r="A4" s="141" t="s">
        <v>171</v>
      </c>
      <c r="B4" s="306" t="str">
        <f>UPPER("Algemene dekkingsmiddelen")</f>
        <v>ALGEMENE DEKKINGSMIDDELEN</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6"/>
      <c r="AN4" s="107"/>
      <c r="AO4" s="102"/>
    </row>
    <row r="5" spans="1:41" ht="14.45" customHeight="1" x14ac:dyDescent="0.2">
      <c r="A5" s="108" t="s">
        <v>172</v>
      </c>
      <c r="B5" s="178" t="s">
        <v>173</v>
      </c>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N5" s="111">
        <f t="shared" ref="AN5:AN14" si="0">SUM(C5:AM5)</f>
        <v>0</v>
      </c>
      <c r="AO5" s="102"/>
    </row>
    <row r="6" spans="1:41" ht="14.45" customHeight="1" x14ac:dyDescent="0.2">
      <c r="A6" s="108" t="s">
        <v>174</v>
      </c>
      <c r="B6" s="178" t="s">
        <v>175</v>
      </c>
      <c r="C6" s="113">
        <v>71</v>
      </c>
      <c r="D6" s="113"/>
      <c r="E6" s="113"/>
      <c r="F6" s="113"/>
      <c r="G6" s="113"/>
      <c r="H6" s="109"/>
      <c r="I6" s="113"/>
      <c r="J6" s="113">
        <v>1</v>
      </c>
      <c r="K6" s="109"/>
      <c r="L6" s="109"/>
      <c r="M6" s="113"/>
      <c r="N6" s="113"/>
      <c r="O6" s="113"/>
      <c r="P6" s="113"/>
      <c r="Q6" s="113"/>
      <c r="R6" s="113"/>
      <c r="S6" s="113"/>
      <c r="T6" s="113"/>
      <c r="U6" s="113"/>
      <c r="V6" s="113"/>
      <c r="W6" s="113"/>
      <c r="X6" s="113"/>
      <c r="Y6" s="113"/>
      <c r="Z6" s="113"/>
      <c r="AA6" s="113"/>
      <c r="AB6" s="113"/>
      <c r="AC6" s="113"/>
      <c r="AD6" s="113"/>
      <c r="AE6" s="113"/>
      <c r="AF6" s="113"/>
      <c r="AG6" s="113"/>
      <c r="AH6" s="109"/>
      <c r="AI6" s="109"/>
      <c r="AJ6" s="113"/>
      <c r="AK6" s="113"/>
      <c r="AL6" s="113"/>
      <c r="AM6" s="114"/>
      <c r="AN6" s="111">
        <f t="shared" si="0"/>
        <v>72</v>
      </c>
      <c r="AO6" s="102"/>
    </row>
    <row r="7" spans="1:41" ht="14.45" customHeight="1" x14ac:dyDescent="0.2">
      <c r="A7" s="108" t="s">
        <v>176</v>
      </c>
      <c r="B7" s="178" t="s">
        <v>177</v>
      </c>
      <c r="C7" s="115"/>
      <c r="D7" s="116"/>
      <c r="E7" s="117"/>
      <c r="F7" s="117"/>
      <c r="G7" s="117"/>
      <c r="H7" s="118"/>
      <c r="I7" s="117"/>
      <c r="J7" s="117">
        <v>20</v>
      </c>
      <c r="K7" s="119"/>
      <c r="L7" s="109"/>
      <c r="M7" s="117"/>
      <c r="N7" s="117"/>
      <c r="O7" s="117"/>
      <c r="P7" s="117"/>
      <c r="Q7" s="117"/>
      <c r="R7" s="117"/>
      <c r="S7" s="117"/>
      <c r="T7" s="117"/>
      <c r="U7" s="117"/>
      <c r="V7" s="117"/>
      <c r="W7" s="117"/>
      <c r="X7" s="117"/>
      <c r="Y7" s="117"/>
      <c r="Z7" s="117"/>
      <c r="AA7" s="117"/>
      <c r="AB7" s="117"/>
      <c r="AC7" s="117"/>
      <c r="AD7" s="117"/>
      <c r="AE7" s="117"/>
      <c r="AF7" s="117"/>
      <c r="AG7" s="115">
        <v>86</v>
      </c>
      <c r="AH7" s="109"/>
      <c r="AI7" s="123"/>
      <c r="AJ7" s="117"/>
      <c r="AK7" s="117"/>
      <c r="AL7" s="117"/>
      <c r="AM7" s="117"/>
      <c r="AN7" s="111">
        <f t="shared" si="0"/>
        <v>106</v>
      </c>
      <c r="AO7" s="102"/>
    </row>
    <row r="8" spans="1:41" x14ac:dyDescent="0.2">
      <c r="A8" s="108" t="s">
        <v>178</v>
      </c>
      <c r="B8" s="178" t="s">
        <v>179</v>
      </c>
      <c r="C8" s="120">
        <v>50</v>
      </c>
      <c r="D8" s="121"/>
      <c r="E8" s="122"/>
      <c r="F8" s="122"/>
      <c r="G8" s="122"/>
      <c r="H8" s="118"/>
      <c r="I8" s="122"/>
      <c r="J8" s="122">
        <v>1</v>
      </c>
      <c r="K8" s="119"/>
      <c r="L8" s="109"/>
      <c r="M8" s="122"/>
      <c r="N8" s="122"/>
      <c r="O8" s="122"/>
      <c r="P8" s="122"/>
      <c r="Q8" s="122"/>
      <c r="R8" s="122"/>
      <c r="S8" s="122"/>
      <c r="T8" s="122"/>
      <c r="U8" s="122"/>
      <c r="V8" s="412"/>
      <c r="W8" s="122"/>
      <c r="X8" s="122"/>
      <c r="Y8" s="122"/>
      <c r="Z8" s="122"/>
      <c r="AA8" s="122"/>
      <c r="AB8" s="122"/>
      <c r="AC8" s="122"/>
      <c r="AD8" s="122"/>
      <c r="AE8" s="122"/>
      <c r="AF8" s="122"/>
      <c r="AG8" s="109"/>
      <c r="AH8" s="109"/>
      <c r="AI8" s="123"/>
      <c r="AJ8" s="122"/>
      <c r="AK8" s="122"/>
      <c r="AL8" s="122"/>
      <c r="AM8" s="122"/>
      <c r="AN8" s="111">
        <f t="shared" si="0"/>
        <v>51</v>
      </c>
      <c r="AO8" s="102"/>
    </row>
    <row r="9" spans="1:41" ht="14.45" customHeight="1" x14ac:dyDescent="0.2">
      <c r="A9" s="108" t="s">
        <v>180</v>
      </c>
      <c r="B9" s="178" t="s">
        <v>181</v>
      </c>
      <c r="C9" s="115">
        <v>-3</v>
      </c>
      <c r="D9" s="116"/>
      <c r="E9" s="122"/>
      <c r="F9" s="122">
        <v>-16</v>
      </c>
      <c r="G9" s="122"/>
      <c r="H9" s="118"/>
      <c r="I9" s="122">
        <v>-95</v>
      </c>
      <c r="J9" s="122">
        <v>-2153</v>
      </c>
      <c r="K9" s="119"/>
      <c r="L9" s="109"/>
      <c r="M9" s="122">
        <v>86</v>
      </c>
      <c r="N9" s="122">
        <v>-1044</v>
      </c>
      <c r="O9" s="122"/>
      <c r="P9" s="122">
        <v>-53</v>
      </c>
      <c r="Q9" s="122"/>
      <c r="R9" s="122">
        <v>-998</v>
      </c>
      <c r="S9" s="122"/>
      <c r="T9" s="122">
        <v>-4456</v>
      </c>
      <c r="U9" s="122"/>
      <c r="V9" s="413"/>
      <c r="W9" s="119"/>
      <c r="X9" s="109"/>
      <c r="Y9" s="109"/>
      <c r="Z9" s="109"/>
      <c r="AA9" s="109"/>
      <c r="AB9" s="109"/>
      <c r="AC9" s="109"/>
      <c r="AD9" s="109"/>
      <c r="AE9" s="109"/>
      <c r="AF9" s="109"/>
      <c r="AG9" s="109"/>
      <c r="AH9" s="109"/>
      <c r="AI9" s="123"/>
      <c r="AJ9" s="122"/>
      <c r="AK9" s="122"/>
      <c r="AL9" s="117"/>
      <c r="AM9" s="117"/>
      <c r="AN9" s="124">
        <f t="shared" si="0"/>
        <v>-8732</v>
      </c>
      <c r="AO9" s="102"/>
    </row>
    <row r="10" spans="1:41" ht="14.45" customHeight="1" x14ac:dyDescent="0.2">
      <c r="A10" s="108" t="s">
        <v>182</v>
      </c>
      <c r="B10" s="178" t="s">
        <v>183</v>
      </c>
      <c r="C10" s="120">
        <v>25141</v>
      </c>
      <c r="D10" s="122">
        <v>570</v>
      </c>
      <c r="E10" s="122"/>
      <c r="F10" s="122">
        <v>1432</v>
      </c>
      <c r="G10" s="122"/>
      <c r="H10" s="118"/>
      <c r="I10" s="122">
        <v>543</v>
      </c>
      <c r="J10" s="122">
        <v>11822</v>
      </c>
      <c r="K10" s="119"/>
      <c r="L10" s="109"/>
      <c r="M10" s="122">
        <v>8</v>
      </c>
      <c r="N10" s="122">
        <v>1</v>
      </c>
      <c r="O10" s="122"/>
      <c r="P10" s="122"/>
      <c r="Q10" s="122"/>
      <c r="R10" s="122"/>
      <c r="S10" s="122"/>
      <c r="T10" s="122">
        <v>289</v>
      </c>
      <c r="U10" s="122"/>
      <c r="V10" s="412"/>
      <c r="W10" s="122"/>
      <c r="X10" s="122"/>
      <c r="Y10" s="122"/>
      <c r="Z10" s="122"/>
      <c r="AA10" s="122"/>
      <c r="AB10" s="122"/>
      <c r="AC10" s="122"/>
      <c r="AD10" s="122"/>
      <c r="AE10" s="122"/>
      <c r="AF10" s="122"/>
      <c r="AG10" s="109"/>
      <c r="AH10" s="109"/>
      <c r="AI10" s="123"/>
      <c r="AJ10" s="122">
        <v>2347</v>
      </c>
      <c r="AK10" s="122">
        <v>1604</v>
      </c>
      <c r="AL10" s="122"/>
      <c r="AM10" s="122"/>
      <c r="AN10" s="111">
        <f t="shared" si="0"/>
        <v>43757</v>
      </c>
      <c r="AO10" s="102"/>
    </row>
    <row r="11" spans="1:41" ht="14.45" customHeight="1" x14ac:dyDescent="0.2">
      <c r="A11" s="108" t="s">
        <v>184</v>
      </c>
      <c r="B11" s="178" t="s">
        <v>185</v>
      </c>
      <c r="C11" s="125"/>
      <c r="D11" s="122"/>
      <c r="E11" s="126"/>
      <c r="F11" s="127"/>
      <c r="G11" s="127"/>
      <c r="H11" s="109"/>
      <c r="I11" s="127"/>
      <c r="J11" s="127"/>
      <c r="K11" s="109"/>
      <c r="L11" s="109"/>
      <c r="M11" s="127"/>
      <c r="N11" s="127"/>
      <c r="O11" s="127"/>
      <c r="P11" s="127"/>
      <c r="Q11" s="127"/>
      <c r="R11" s="127"/>
      <c r="S11" s="127"/>
      <c r="T11" s="127"/>
      <c r="U11" s="127"/>
      <c r="V11" s="401"/>
      <c r="W11" s="127"/>
      <c r="X11" s="127"/>
      <c r="Y11" s="127"/>
      <c r="Z11" s="127"/>
      <c r="AA11" s="127"/>
      <c r="AB11" s="127"/>
      <c r="AC11" s="127"/>
      <c r="AD11" s="127"/>
      <c r="AE11" s="127"/>
      <c r="AF11" s="127"/>
      <c r="AG11" s="109"/>
      <c r="AH11" s="109"/>
      <c r="AI11" s="109"/>
      <c r="AJ11" s="127"/>
      <c r="AK11" s="127"/>
      <c r="AL11" s="127"/>
      <c r="AM11" s="128"/>
      <c r="AN11" s="124">
        <f t="shared" si="0"/>
        <v>0</v>
      </c>
      <c r="AO11" s="102"/>
    </row>
    <row r="12" spans="1:41" ht="14.45" customHeight="1" x14ac:dyDescent="0.2">
      <c r="A12" s="108" t="s">
        <v>186</v>
      </c>
      <c r="B12" s="178" t="s">
        <v>187</v>
      </c>
      <c r="C12" s="109"/>
      <c r="D12" s="127"/>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22">
        <v>40385</v>
      </c>
      <c r="AJ12" s="109"/>
      <c r="AK12" s="109"/>
      <c r="AL12" s="109"/>
      <c r="AM12" s="110"/>
      <c r="AN12" s="124">
        <f t="shared" si="0"/>
        <v>40385</v>
      </c>
      <c r="AO12" s="102"/>
    </row>
    <row r="13" spans="1:41" ht="14.45" customHeight="1" x14ac:dyDescent="0.2">
      <c r="A13" s="108" t="s">
        <v>188</v>
      </c>
      <c r="B13" s="178" t="s">
        <v>189</v>
      </c>
      <c r="C13" s="113"/>
      <c r="D13" s="113"/>
      <c r="E13" s="113"/>
      <c r="F13" s="113"/>
      <c r="G13" s="113"/>
      <c r="H13" s="109"/>
      <c r="I13" s="113"/>
      <c r="J13" s="113"/>
      <c r="K13" s="109"/>
      <c r="L13" s="109"/>
      <c r="M13" s="113"/>
      <c r="N13" s="113"/>
      <c r="O13" s="113"/>
      <c r="P13" s="113"/>
      <c r="Q13" s="113"/>
      <c r="R13" s="113"/>
      <c r="S13" s="113"/>
      <c r="T13" s="113"/>
      <c r="U13" s="113"/>
      <c r="V13" s="113"/>
      <c r="W13" s="113"/>
      <c r="X13" s="113"/>
      <c r="Y13" s="113"/>
      <c r="Z13" s="113"/>
      <c r="AA13" s="113"/>
      <c r="AB13" s="113"/>
      <c r="AC13" s="113"/>
      <c r="AD13" s="113"/>
      <c r="AE13" s="113"/>
      <c r="AF13" s="113"/>
      <c r="AG13" s="113"/>
      <c r="AH13" s="109"/>
      <c r="AI13" s="122"/>
      <c r="AJ13" s="113"/>
      <c r="AK13" s="113"/>
      <c r="AL13" s="113"/>
      <c r="AM13" s="113"/>
      <c r="AN13" s="124">
        <f t="shared" si="0"/>
        <v>0</v>
      </c>
      <c r="AO13" s="102"/>
    </row>
    <row r="14" spans="1:41" ht="14.45" customHeight="1" x14ac:dyDescent="0.2">
      <c r="A14" s="561" t="s">
        <v>190</v>
      </c>
      <c r="B14" s="562"/>
      <c r="C14" s="305">
        <f>SUM(C5:C13)</f>
        <v>25259</v>
      </c>
      <c r="D14" s="130">
        <f t="shared" ref="D14:AM14" si="1">SUM(D5:D13)</f>
        <v>570</v>
      </c>
      <c r="E14" s="129">
        <f t="shared" si="1"/>
        <v>0</v>
      </c>
      <c r="F14" s="129">
        <f t="shared" si="1"/>
        <v>1416</v>
      </c>
      <c r="G14" s="129">
        <f t="shared" si="1"/>
        <v>0</v>
      </c>
      <c r="H14" s="131">
        <f t="shared" si="1"/>
        <v>0</v>
      </c>
      <c r="I14" s="129">
        <f t="shared" si="1"/>
        <v>448</v>
      </c>
      <c r="J14" s="129">
        <f t="shared" si="1"/>
        <v>9691</v>
      </c>
      <c r="K14" s="132">
        <f t="shared" si="1"/>
        <v>0</v>
      </c>
      <c r="L14" s="133">
        <f t="shared" si="1"/>
        <v>0</v>
      </c>
      <c r="M14" s="129">
        <f t="shared" si="1"/>
        <v>94</v>
      </c>
      <c r="N14" s="129">
        <f t="shared" si="1"/>
        <v>-1043</v>
      </c>
      <c r="O14" s="129">
        <f t="shared" si="1"/>
        <v>0</v>
      </c>
      <c r="P14" s="129">
        <f t="shared" si="1"/>
        <v>-53</v>
      </c>
      <c r="Q14" s="129">
        <f t="shared" si="1"/>
        <v>0</v>
      </c>
      <c r="R14" s="129">
        <f t="shared" si="1"/>
        <v>-998</v>
      </c>
      <c r="S14" s="129">
        <f t="shared" si="1"/>
        <v>0</v>
      </c>
      <c r="T14" s="129">
        <f t="shared" si="1"/>
        <v>-4167</v>
      </c>
      <c r="U14" s="129">
        <f t="shared" si="1"/>
        <v>0</v>
      </c>
      <c r="V14" s="129">
        <f t="shared" si="1"/>
        <v>0</v>
      </c>
      <c r="W14" s="129">
        <f t="shared" si="1"/>
        <v>0</v>
      </c>
      <c r="X14" s="129">
        <f t="shared" si="1"/>
        <v>0</v>
      </c>
      <c r="Y14" s="129">
        <f t="shared" si="1"/>
        <v>0</v>
      </c>
      <c r="Z14" s="129">
        <f t="shared" si="1"/>
        <v>0</v>
      </c>
      <c r="AA14" s="129">
        <f t="shared" si="1"/>
        <v>0</v>
      </c>
      <c r="AB14" s="129">
        <f t="shared" si="1"/>
        <v>0</v>
      </c>
      <c r="AC14" s="129">
        <f t="shared" si="1"/>
        <v>0</v>
      </c>
      <c r="AD14" s="129">
        <f t="shared" si="1"/>
        <v>0</v>
      </c>
      <c r="AE14" s="129">
        <f t="shared" si="1"/>
        <v>0</v>
      </c>
      <c r="AF14" s="129">
        <f t="shared" si="1"/>
        <v>0</v>
      </c>
      <c r="AG14" s="129">
        <f t="shared" si="1"/>
        <v>86</v>
      </c>
      <c r="AH14" s="131">
        <f t="shared" si="1"/>
        <v>0</v>
      </c>
      <c r="AI14" s="129">
        <f t="shared" si="1"/>
        <v>40385</v>
      </c>
      <c r="AJ14" s="129">
        <f t="shared" si="1"/>
        <v>2347</v>
      </c>
      <c r="AK14" s="129">
        <f t="shared" si="1"/>
        <v>1604</v>
      </c>
      <c r="AL14" s="129">
        <f t="shared" si="1"/>
        <v>0</v>
      </c>
      <c r="AM14" s="129">
        <f t="shared" si="1"/>
        <v>0</v>
      </c>
      <c r="AN14" s="111">
        <f t="shared" si="0"/>
        <v>75639</v>
      </c>
      <c r="AO14" s="134"/>
    </row>
    <row r="15" spans="1:41" ht="8.25" customHeight="1" x14ac:dyDescent="0.2">
      <c r="A15" s="135"/>
      <c r="B15" s="136"/>
      <c r="C15" s="137"/>
      <c r="D15" s="137"/>
      <c r="E15" s="137"/>
      <c r="F15" s="137"/>
      <c r="G15" s="137"/>
      <c r="H15" s="138"/>
      <c r="I15" s="137"/>
      <c r="J15" s="137"/>
      <c r="K15" s="138"/>
      <c r="L15" s="138"/>
      <c r="M15" s="137"/>
      <c r="N15" s="137"/>
      <c r="O15" s="137"/>
      <c r="P15" s="137"/>
      <c r="Q15" s="137"/>
      <c r="R15" s="137"/>
      <c r="S15" s="137"/>
      <c r="T15" s="137"/>
      <c r="U15" s="138"/>
      <c r="V15" s="138"/>
      <c r="W15" s="138"/>
      <c r="X15" s="137"/>
      <c r="Y15" s="137"/>
      <c r="Z15" s="137"/>
      <c r="AA15" s="137"/>
      <c r="AB15" s="138"/>
      <c r="AC15" s="138"/>
      <c r="AD15" s="138"/>
      <c r="AE15" s="138"/>
      <c r="AF15" s="138"/>
      <c r="AG15" s="137"/>
      <c r="AH15" s="138"/>
      <c r="AI15" s="137"/>
      <c r="AJ15" s="137"/>
      <c r="AK15" s="137"/>
      <c r="AL15" s="137"/>
      <c r="AM15" s="137"/>
      <c r="AN15" s="107"/>
      <c r="AO15" s="102"/>
    </row>
    <row r="16" spans="1:41" ht="15" x14ac:dyDescent="0.25">
      <c r="A16" s="103" t="s">
        <v>191</v>
      </c>
      <c r="B16" s="307" t="s">
        <v>192</v>
      </c>
      <c r="C16" s="138"/>
      <c r="D16" s="138"/>
      <c r="E16" s="138"/>
      <c r="F16" s="138"/>
      <c r="G16" s="138"/>
      <c r="H16" s="139"/>
      <c r="I16" s="138"/>
      <c r="J16" s="138"/>
      <c r="K16" s="139"/>
      <c r="L16" s="139"/>
      <c r="M16" s="138"/>
      <c r="N16" s="138"/>
      <c r="O16" s="138"/>
      <c r="P16" s="138"/>
      <c r="Q16" s="138"/>
      <c r="R16" s="138"/>
      <c r="S16" s="138"/>
      <c r="T16" s="138"/>
      <c r="U16" s="139"/>
      <c r="V16" s="139"/>
      <c r="W16" s="139"/>
      <c r="X16" s="138"/>
      <c r="Y16" s="138"/>
      <c r="Z16" s="138"/>
      <c r="AA16" s="138"/>
      <c r="AB16" s="139"/>
      <c r="AC16" s="139"/>
      <c r="AD16" s="139"/>
      <c r="AE16" s="139"/>
      <c r="AF16" s="139"/>
      <c r="AG16" s="139"/>
      <c r="AH16" s="139"/>
      <c r="AI16" s="139"/>
      <c r="AJ16" s="138"/>
      <c r="AK16" s="138"/>
      <c r="AL16" s="138"/>
      <c r="AM16" s="138"/>
      <c r="AN16" s="140"/>
      <c r="AO16" s="102"/>
    </row>
    <row r="17" spans="1:41" ht="14.45" customHeight="1" x14ac:dyDescent="0.2">
      <c r="A17" s="108" t="s">
        <v>116</v>
      </c>
      <c r="B17" s="178" t="s">
        <v>193</v>
      </c>
      <c r="C17" s="120">
        <v>2176</v>
      </c>
      <c r="D17" s="121"/>
      <c r="E17" s="122"/>
      <c r="F17" s="122">
        <v>138</v>
      </c>
      <c r="G17" s="122"/>
      <c r="H17" s="118"/>
      <c r="I17" s="122"/>
      <c r="J17" s="122">
        <v>659</v>
      </c>
      <c r="K17" s="119"/>
      <c r="L17" s="123"/>
      <c r="M17" s="122"/>
      <c r="N17" s="122"/>
      <c r="O17" s="122"/>
      <c r="P17" s="122"/>
      <c r="Q17" s="122"/>
      <c r="R17" s="122"/>
      <c r="S17" s="122"/>
      <c r="T17" s="122">
        <v>1414</v>
      </c>
      <c r="U17" s="122"/>
      <c r="V17" s="412"/>
      <c r="W17" s="122"/>
      <c r="X17" s="122"/>
      <c r="Y17" s="122"/>
      <c r="Z17" s="122"/>
      <c r="AA17" s="122"/>
      <c r="AB17" s="122"/>
      <c r="AC17" s="122"/>
      <c r="AD17" s="122"/>
      <c r="AE17" s="122"/>
      <c r="AF17" s="122"/>
      <c r="AG17" s="119"/>
      <c r="AH17" s="109"/>
      <c r="AI17" s="123"/>
      <c r="AJ17" s="122"/>
      <c r="AK17" s="122">
        <v>4</v>
      </c>
      <c r="AL17" s="122"/>
      <c r="AM17" s="122"/>
      <c r="AN17" s="111">
        <f>SUM(C17:AM17)</f>
        <v>4391</v>
      </c>
      <c r="AO17" s="102"/>
    </row>
    <row r="18" spans="1:41" ht="14.45" customHeight="1" x14ac:dyDescent="0.2">
      <c r="A18" s="108" t="s">
        <v>194</v>
      </c>
      <c r="B18" s="178" t="s">
        <v>195</v>
      </c>
      <c r="C18" s="120">
        <v>858</v>
      </c>
      <c r="D18" s="121"/>
      <c r="E18" s="122"/>
      <c r="F18" s="122"/>
      <c r="G18" s="122"/>
      <c r="H18" s="118"/>
      <c r="I18" s="122">
        <v>378</v>
      </c>
      <c r="J18" s="122">
        <v>275</v>
      </c>
      <c r="K18" s="119"/>
      <c r="L18" s="123"/>
      <c r="M18" s="122"/>
      <c r="N18" s="122"/>
      <c r="O18" s="122"/>
      <c r="P18" s="122"/>
      <c r="Q18" s="122"/>
      <c r="R18" s="122"/>
      <c r="S18" s="122"/>
      <c r="T18" s="122"/>
      <c r="U18" s="122"/>
      <c r="V18" s="412"/>
      <c r="W18" s="122"/>
      <c r="X18" s="122"/>
      <c r="Y18" s="122"/>
      <c r="Z18" s="122"/>
      <c r="AA18" s="122"/>
      <c r="AB18" s="122"/>
      <c r="AC18" s="122"/>
      <c r="AD18" s="122"/>
      <c r="AE18" s="122"/>
      <c r="AF18" s="122"/>
      <c r="AG18" s="119"/>
      <c r="AH18" s="109"/>
      <c r="AI18" s="123"/>
      <c r="AJ18" s="122"/>
      <c r="AK18" s="122"/>
      <c r="AL18" s="122"/>
      <c r="AM18" s="122"/>
      <c r="AN18" s="111">
        <f t="shared" ref="AN18:AN23" si="2">SUM(C18:AM18)</f>
        <v>1511</v>
      </c>
      <c r="AO18" s="102"/>
    </row>
    <row r="19" spans="1:41" ht="14.45" customHeight="1" x14ac:dyDescent="0.2">
      <c r="A19" s="108" t="s">
        <v>196</v>
      </c>
      <c r="B19" s="178" t="s">
        <v>197</v>
      </c>
      <c r="C19" s="120">
        <v>2951</v>
      </c>
      <c r="D19" s="121"/>
      <c r="E19" s="122"/>
      <c r="F19" s="122">
        <v>1</v>
      </c>
      <c r="G19" s="122"/>
      <c r="H19" s="118"/>
      <c r="I19" s="122">
        <v>215</v>
      </c>
      <c r="J19" s="122">
        <v>68</v>
      </c>
      <c r="K19" s="119"/>
      <c r="L19" s="123"/>
      <c r="M19" s="122"/>
      <c r="N19" s="122"/>
      <c r="O19" s="122"/>
      <c r="P19" s="122"/>
      <c r="Q19" s="122"/>
      <c r="R19" s="122"/>
      <c r="S19" s="122"/>
      <c r="T19" s="122">
        <v>62</v>
      </c>
      <c r="U19" s="122"/>
      <c r="V19" s="412"/>
      <c r="W19" s="122"/>
      <c r="X19" s="122"/>
      <c r="Y19" s="122"/>
      <c r="Z19" s="122"/>
      <c r="AA19" s="122"/>
      <c r="AB19" s="122"/>
      <c r="AC19" s="122"/>
      <c r="AD19" s="122"/>
      <c r="AE19" s="122"/>
      <c r="AF19" s="122"/>
      <c r="AG19" s="119"/>
      <c r="AH19" s="109"/>
      <c r="AI19" s="123"/>
      <c r="AJ19" s="122"/>
      <c r="AK19" s="122"/>
      <c r="AL19" s="122"/>
      <c r="AM19" s="122"/>
      <c r="AN19" s="111">
        <f t="shared" si="2"/>
        <v>3297</v>
      </c>
      <c r="AO19" s="102"/>
    </row>
    <row r="20" spans="1:41" ht="14.45" customHeight="1" x14ac:dyDescent="0.2">
      <c r="A20" s="108" t="s">
        <v>198</v>
      </c>
      <c r="B20" s="178" t="s">
        <v>199</v>
      </c>
      <c r="C20" s="120">
        <v>1447</v>
      </c>
      <c r="D20" s="121"/>
      <c r="E20" s="122"/>
      <c r="F20" s="122"/>
      <c r="G20" s="122"/>
      <c r="H20" s="118"/>
      <c r="I20" s="122">
        <v>-1</v>
      </c>
      <c r="J20" s="122">
        <v>40</v>
      </c>
      <c r="K20" s="119"/>
      <c r="L20" s="123"/>
      <c r="M20" s="122"/>
      <c r="N20" s="122"/>
      <c r="O20" s="122"/>
      <c r="P20" s="122"/>
      <c r="Q20" s="122"/>
      <c r="R20" s="122"/>
      <c r="S20" s="122"/>
      <c r="T20" s="122">
        <v>12</v>
      </c>
      <c r="U20" s="122"/>
      <c r="V20" s="412"/>
      <c r="W20" s="122"/>
      <c r="X20" s="122"/>
      <c r="Y20" s="122"/>
      <c r="Z20" s="122"/>
      <c r="AA20" s="122"/>
      <c r="AB20" s="122"/>
      <c r="AC20" s="122"/>
      <c r="AD20" s="122"/>
      <c r="AE20" s="122"/>
      <c r="AF20" s="122"/>
      <c r="AG20" s="119"/>
      <c r="AH20" s="109"/>
      <c r="AI20" s="123"/>
      <c r="AJ20" s="122"/>
      <c r="AK20" s="122"/>
      <c r="AL20" s="122"/>
      <c r="AM20" s="122"/>
      <c r="AN20" s="111">
        <f t="shared" si="2"/>
        <v>1498</v>
      </c>
      <c r="AO20" s="102"/>
    </row>
    <row r="21" spans="1:41" ht="14.45" customHeight="1" x14ac:dyDescent="0.2">
      <c r="A21" s="108" t="s">
        <v>200</v>
      </c>
      <c r="B21" s="178" t="s">
        <v>201</v>
      </c>
      <c r="C21" s="120"/>
      <c r="D21" s="121"/>
      <c r="E21" s="122"/>
      <c r="F21" s="122"/>
      <c r="G21" s="122"/>
      <c r="H21" s="118"/>
      <c r="I21" s="122"/>
      <c r="J21" s="122">
        <v>2</v>
      </c>
      <c r="K21" s="119"/>
      <c r="L21" s="123"/>
      <c r="M21" s="122"/>
      <c r="N21" s="122"/>
      <c r="O21" s="122"/>
      <c r="P21" s="122"/>
      <c r="Q21" s="122"/>
      <c r="R21" s="122"/>
      <c r="S21" s="122"/>
      <c r="T21" s="122"/>
      <c r="U21" s="122"/>
      <c r="V21" s="412"/>
      <c r="W21" s="122"/>
      <c r="X21" s="122"/>
      <c r="Y21" s="122"/>
      <c r="Z21" s="122"/>
      <c r="AA21" s="122"/>
      <c r="AB21" s="122"/>
      <c r="AC21" s="122"/>
      <c r="AD21" s="122"/>
      <c r="AE21" s="122"/>
      <c r="AF21" s="122"/>
      <c r="AG21" s="119"/>
      <c r="AH21" s="109"/>
      <c r="AI21" s="123"/>
      <c r="AJ21" s="122"/>
      <c r="AK21" s="122"/>
      <c r="AL21" s="122"/>
      <c r="AM21" s="122"/>
      <c r="AN21" s="111">
        <f t="shared" si="2"/>
        <v>2</v>
      </c>
      <c r="AO21" s="102"/>
    </row>
    <row r="22" spans="1:41" ht="14.45" customHeight="1" x14ac:dyDescent="0.2">
      <c r="A22" s="108" t="s">
        <v>202</v>
      </c>
      <c r="B22" s="178" t="s">
        <v>203</v>
      </c>
      <c r="C22" s="120"/>
      <c r="D22" s="121"/>
      <c r="E22" s="122"/>
      <c r="F22" s="122"/>
      <c r="G22" s="122"/>
      <c r="H22" s="118"/>
      <c r="I22" s="122"/>
      <c r="J22" s="122">
        <v>104</v>
      </c>
      <c r="K22" s="119"/>
      <c r="L22" s="123"/>
      <c r="M22" s="122"/>
      <c r="N22" s="122"/>
      <c r="O22" s="122"/>
      <c r="P22" s="122"/>
      <c r="Q22" s="122"/>
      <c r="R22" s="122">
        <v>775</v>
      </c>
      <c r="S22" s="122"/>
      <c r="T22" s="122">
        <v>306</v>
      </c>
      <c r="U22" s="122"/>
      <c r="V22" s="412"/>
      <c r="W22" s="122"/>
      <c r="X22" s="122"/>
      <c r="Y22" s="122"/>
      <c r="Z22" s="122"/>
      <c r="AA22" s="122"/>
      <c r="AB22" s="122"/>
      <c r="AC22" s="122"/>
      <c r="AD22" s="122"/>
      <c r="AE22" s="122"/>
      <c r="AF22" s="122"/>
      <c r="AG22" s="119"/>
      <c r="AH22" s="109"/>
      <c r="AI22" s="123"/>
      <c r="AJ22" s="122"/>
      <c r="AK22" s="122"/>
      <c r="AL22" s="122"/>
      <c r="AM22" s="122"/>
      <c r="AN22" s="111">
        <f t="shared" si="2"/>
        <v>1185</v>
      </c>
      <c r="AO22" s="102"/>
    </row>
    <row r="23" spans="1:41" ht="14.45" customHeight="1" x14ac:dyDescent="0.2">
      <c r="A23" s="108" t="s">
        <v>204</v>
      </c>
      <c r="B23" s="178" t="s">
        <v>205</v>
      </c>
      <c r="C23" s="120">
        <v>1955</v>
      </c>
      <c r="D23" s="121"/>
      <c r="E23" s="122"/>
      <c r="F23" s="122">
        <v>6</v>
      </c>
      <c r="G23" s="122"/>
      <c r="H23" s="118"/>
      <c r="I23" s="122">
        <v>-1</v>
      </c>
      <c r="J23" s="122">
        <v>4237</v>
      </c>
      <c r="K23" s="119"/>
      <c r="L23" s="123"/>
      <c r="M23" s="122"/>
      <c r="N23" s="122"/>
      <c r="O23" s="122"/>
      <c r="P23" s="122">
        <v>4</v>
      </c>
      <c r="Q23" s="122"/>
      <c r="R23" s="122"/>
      <c r="S23" s="122"/>
      <c r="T23" s="122">
        <v>52</v>
      </c>
      <c r="U23" s="122"/>
      <c r="V23" s="412"/>
      <c r="W23" s="122"/>
      <c r="X23" s="122"/>
      <c r="Y23" s="122"/>
      <c r="Z23" s="122"/>
      <c r="AA23" s="122"/>
      <c r="AB23" s="122"/>
      <c r="AC23" s="122"/>
      <c r="AD23" s="122"/>
      <c r="AE23" s="122"/>
      <c r="AF23" s="122"/>
      <c r="AG23" s="119"/>
      <c r="AH23" s="109"/>
      <c r="AI23" s="123"/>
      <c r="AJ23" s="122"/>
      <c r="AK23" s="122"/>
      <c r="AL23" s="122"/>
      <c r="AM23" s="122"/>
      <c r="AN23" s="111">
        <f t="shared" si="2"/>
        <v>6253</v>
      </c>
      <c r="AO23" s="102"/>
    </row>
    <row r="24" spans="1:41" ht="14.45" customHeight="1" x14ac:dyDescent="0.2">
      <c r="A24" s="553" t="s">
        <v>206</v>
      </c>
      <c r="B24" s="554"/>
      <c r="C24" s="120">
        <f>SUM(C17:C23)</f>
        <v>9387</v>
      </c>
      <c r="D24" s="122">
        <f t="shared" ref="D24:AM24" si="3">SUM(D17:D23)</f>
        <v>0</v>
      </c>
      <c r="E24" s="122">
        <f t="shared" si="3"/>
        <v>0</v>
      </c>
      <c r="F24" s="122">
        <f t="shared" si="3"/>
        <v>145</v>
      </c>
      <c r="G24" s="122">
        <f t="shared" si="3"/>
        <v>0</v>
      </c>
      <c r="H24" s="118">
        <f t="shared" si="3"/>
        <v>0</v>
      </c>
      <c r="I24" s="122">
        <f t="shared" si="3"/>
        <v>591</v>
      </c>
      <c r="J24" s="122">
        <f t="shared" si="3"/>
        <v>5385</v>
      </c>
      <c r="K24" s="119">
        <f t="shared" si="3"/>
        <v>0</v>
      </c>
      <c r="L24" s="123">
        <f t="shared" si="3"/>
        <v>0</v>
      </c>
      <c r="M24" s="122">
        <f t="shared" si="3"/>
        <v>0</v>
      </c>
      <c r="N24" s="122">
        <f t="shared" si="3"/>
        <v>0</v>
      </c>
      <c r="O24" s="122">
        <f t="shared" si="3"/>
        <v>0</v>
      </c>
      <c r="P24" s="122">
        <f t="shared" si="3"/>
        <v>4</v>
      </c>
      <c r="Q24" s="122">
        <f t="shared" si="3"/>
        <v>0</v>
      </c>
      <c r="R24" s="122">
        <f t="shared" si="3"/>
        <v>775</v>
      </c>
      <c r="S24" s="122">
        <f t="shared" si="3"/>
        <v>0</v>
      </c>
      <c r="T24" s="122">
        <f t="shared" si="3"/>
        <v>1846</v>
      </c>
      <c r="U24" s="122">
        <f t="shared" si="3"/>
        <v>0</v>
      </c>
      <c r="V24" s="122">
        <f t="shared" si="3"/>
        <v>0</v>
      </c>
      <c r="W24" s="122">
        <f t="shared" si="3"/>
        <v>0</v>
      </c>
      <c r="X24" s="122">
        <f t="shared" si="3"/>
        <v>0</v>
      </c>
      <c r="Y24" s="122">
        <f t="shared" si="3"/>
        <v>0</v>
      </c>
      <c r="Z24" s="122">
        <f t="shared" si="3"/>
        <v>0</v>
      </c>
      <c r="AA24" s="122">
        <f t="shared" si="3"/>
        <v>0</v>
      </c>
      <c r="AB24" s="122">
        <f t="shared" si="3"/>
        <v>0</v>
      </c>
      <c r="AC24" s="122">
        <f t="shared" si="3"/>
        <v>0</v>
      </c>
      <c r="AD24" s="122">
        <f t="shared" si="3"/>
        <v>0</v>
      </c>
      <c r="AE24" s="122">
        <f t="shared" si="3"/>
        <v>0</v>
      </c>
      <c r="AF24" s="122">
        <f t="shared" si="3"/>
        <v>0</v>
      </c>
      <c r="AG24" s="119">
        <f t="shared" si="3"/>
        <v>0</v>
      </c>
      <c r="AH24" s="109">
        <f t="shared" si="3"/>
        <v>0</v>
      </c>
      <c r="AI24" s="123">
        <f t="shared" si="3"/>
        <v>0</v>
      </c>
      <c r="AJ24" s="122">
        <f t="shared" si="3"/>
        <v>0</v>
      </c>
      <c r="AK24" s="122">
        <f t="shared" si="3"/>
        <v>4</v>
      </c>
      <c r="AL24" s="122">
        <f t="shared" si="3"/>
        <v>0</v>
      </c>
      <c r="AM24" s="122">
        <f t="shared" si="3"/>
        <v>0</v>
      </c>
      <c r="AN24" s="111">
        <f>SUM(C24:AM24)</f>
        <v>18137</v>
      </c>
      <c r="AO24" s="134"/>
    </row>
    <row r="25" spans="1:41" ht="8.25" customHeight="1" x14ac:dyDescent="0.2">
      <c r="A25" s="135"/>
      <c r="B25" s="136"/>
      <c r="C25" s="137"/>
      <c r="D25" s="137"/>
      <c r="E25" s="137"/>
      <c r="F25" s="137"/>
      <c r="G25" s="137"/>
      <c r="H25" s="138"/>
      <c r="I25" s="137"/>
      <c r="J25" s="137"/>
      <c r="K25" s="138"/>
      <c r="L25" s="138"/>
      <c r="M25" s="137"/>
      <c r="N25" s="137"/>
      <c r="O25" s="137"/>
      <c r="P25" s="137"/>
      <c r="Q25" s="137"/>
      <c r="R25" s="137"/>
      <c r="S25" s="137"/>
      <c r="T25" s="137"/>
      <c r="U25" s="138"/>
      <c r="V25" s="138"/>
      <c r="W25" s="138"/>
      <c r="X25" s="137"/>
      <c r="Y25" s="137"/>
      <c r="Z25" s="137"/>
      <c r="AA25" s="137"/>
      <c r="AB25" s="138"/>
      <c r="AC25" s="138"/>
      <c r="AD25" s="138"/>
      <c r="AE25" s="138"/>
      <c r="AF25" s="138"/>
      <c r="AG25" s="138"/>
      <c r="AH25" s="138"/>
      <c r="AI25" s="138"/>
      <c r="AJ25" s="137"/>
      <c r="AK25" s="137"/>
      <c r="AL25" s="137"/>
      <c r="AM25" s="137"/>
      <c r="AN25" s="107"/>
      <c r="AO25" s="102"/>
    </row>
    <row r="26" spans="1:41" ht="15" x14ac:dyDescent="0.25">
      <c r="A26" s="141" t="s">
        <v>207</v>
      </c>
      <c r="B26" s="307" t="s">
        <v>208</v>
      </c>
      <c r="C26" s="138"/>
      <c r="D26" s="138"/>
      <c r="E26" s="138"/>
      <c r="F26" s="138"/>
      <c r="G26" s="138"/>
      <c r="H26" s="139"/>
      <c r="I26" s="138"/>
      <c r="J26" s="138"/>
      <c r="K26" s="139"/>
      <c r="L26" s="138"/>
      <c r="M26" s="138"/>
      <c r="N26" s="138"/>
      <c r="O26" s="138"/>
      <c r="P26" s="138"/>
      <c r="Q26" s="138"/>
      <c r="R26" s="138"/>
      <c r="S26" s="138"/>
      <c r="T26" s="138"/>
      <c r="U26" s="139"/>
      <c r="V26" s="139"/>
      <c r="W26" s="139"/>
      <c r="X26" s="138"/>
      <c r="Y26" s="138"/>
      <c r="Z26" s="138"/>
      <c r="AA26" s="138"/>
      <c r="AB26" s="139"/>
      <c r="AC26" s="139"/>
      <c r="AD26" s="139"/>
      <c r="AE26" s="139"/>
      <c r="AF26" s="139"/>
      <c r="AG26" s="139"/>
      <c r="AH26" s="139"/>
      <c r="AI26" s="139"/>
      <c r="AJ26" s="138"/>
      <c r="AK26" s="138"/>
      <c r="AL26" s="138"/>
      <c r="AM26" s="138"/>
      <c r="AN26" s="140"/>
      <c r="AO26" s="102"/>
    </row>
    <row r="27" spans="1:41" ht="14.45" customHeight="1" x14ac:dyDescent="0.2">
      <c r="A27" s="108" t="s">
        <v>117</v>
      </c>
      <c r="B27" s="178" t="s">
        <v>209</v>
      </c>
      <c r="C27" s="120">
        <v>8469</v>
      </c>
      <c r="D27" s="121"/>
      <c r="E27" s="122"/>
      <c r="F27" s="122">
        <v>1728</v>
      </c>
      <c r="G27" s="122"/>
      <c r="H27" s="118"/>
      <c r="I27" s="122">
        <v>29</v>
      </c>
      <c r="J27" s="122">
        <v>16508</v>
      </c>
      <c r="K27" s="118"/>
      <c r="L27" s="122"/>
      <c r="M27" s="122"/>
      <c r="N27" s="122">
        <v>888</v>
      </c>
      <c r="O27" s="122">
        <v>28</v>
      </c>
      <c r="P27" s="122"/>
      <c r="Q27" s="122"/>
      <c r="R27" s="122"/>
      <c r="S27" s="122"/>
      <c r="T27" s="122">
        <v>102</v>
      </c>
      <c r="U27" s="122"/>
      <c r="V27" s="412"/>
      <c r="W27" s="122"/>
      <c r="X27" s="122"/>
      <c r="Y27" s="122"/>
      <c r="Z27" s="122"/>
      <c r="AA27" s="122"/>
      <c r="AB27" s="122"/>
      <c r="AC27" s="122"/>
      <c r="AD27" s="122"/>
      <c r="AE27" s="122"/>
      <c r="AF27" s="122"/>
      <c r="AG27" s="119"/>
      <c r="AH27" s="109"/>
      <c r="AI27" s="123"/>
      <c r="AJ27" s="122">
        <v>43</v>
      </c>
      <c r="AK27" s="122">
        <v>11401</v>
      </c>
      <c r="AL27" s="122"/>
      <c r="AM27" s="122"/>
      <c r="AN27" s="111">
        <f>SUM(C27:AM27)</f>
        <v>39196</v>
      </c>
      <c r="AO27" s="102"/>
    </row>
    <row r="28" spans="1:41" ht="14.45" customHeight="1" x14ac:dyDescent="0.2">
      <c r="A28" s="108" t="s">
        <v>210</v>
      </c>
      <c r="B28" s="178" t="s">
        <v>211</v>
      </c>
      <c r="C28" s="120"/>
      <c r="D28" s="121"/>
      <c r="E28" s="122"/>
      <c r="F28" s="122"/>
      <c r="G28" s="122"/>
      <c r="H28" s="118"/>
      <c r="I28" s="122"/>
      <c r="J28" s="122"/>
      <c r="K28" s="118"/>
      <c r="L28" s="122"/>
      <c r="M28" s="122"/>
      <c r="N28" s="122"/>
      <c r="O28" s="122"/>
      <c r="P28" s="122"/>
      <c r="Q28" s="122"/>
      <c r="R28" s="122"/>
      <c r="S28" s="122"/>
      <c r="T28" s="122"/>
      <c r="U28" s="122"/>
      <c r="V28" s="412"/>
      <c r="W28" s="122"/>
      <c r="X28" s="122"/>
      <c r="Y28" s="122"/>
      <c r="Z28" s="122"/>
      <c r="AA28" s="122"/>
      <c r="AB28" s="122"/>
      <c r="AC28" s="122"/>
      <c r="AD28" s="122"/>
      <c r="AE28" s="122"/>
      <c r="AF28" s="122"/>
      <c r="AG28" s="119"/>
      <c r="AH28" s="109"/>
      <c r="AI28" s="123"/>
      <c r="AJ28" s="122"/>
      <c r="AK28" s="122"/>
      <c r="AL28" s="122"/>
      <c r="AM28" s="122"/>
      <c r="AN28" s="111">
        <f>SUM(C28:AM28)</f>
        <v>0</v>
      </c>
      <c r="AO28" s="102"/>
    </row>
    <row r="29" spans="1:41" ht="14.45" customHeight="1" x14ac:dyDescent="0.2">
      <c r="A29" s="108" t="s">
        <v>212</v>
      </c>
      <c r="B29" s="178" t="s">
        <v>213</v>
      </c>
      <c r="C29" s="120">
        <v>816</v>
      </c>
      <c r="D29" s="121"/>
      <c r="E29" s="122"/>
      <c r="F29" s="122"/>
      <c r="G29" s="122"/>
      <c r="H29" s="118"/>
      <c r="I29" s="122"/>
      <c r="J29" s="122">
        <v>760</v>
      </c>
      <c r="K29" s="118"/>
      <c r="L29" s="122"/>
      <c r="M29" s="122">
        <v>17</v>
      </c>
      <c r="N29" s="122"/>
      <c r="O29" s="122"/>
      <c r="P29" s="122"/>
      <c r="Q29" s="122"/>
      <c r="R29" s="122"/>
      <c r="S29" s="122"/>
      <c r="T29" s="122">
        <v>79541</v>
      </c>
      <c r="U29" s="122"/>
      <c r="V29" s="412"/>
      <c r="W29" s="122"/>
      <c r="X29" s="122"/>
      <c r="Y29" s="122"/>
      <c r="Z29" s="122"/>
      <c r="AA29" s="122"/>
      <c r="AB29" s="122"/>
      <c r="AC29" s="122"/>
      <c r="AD29" s="122">
        <v>8770</v>
      </c>
      <c r="AE29" s="122"/>
      <c r="AF29" s="122"/>
      <c r="AG29" s="119"/>
      <c r="AH29" s="109"/>
      <c r="AI29" s="123"/>
      <c r="AJ29" s="122"/>
      <c r="AK29" s="122">
        <v>1448</v>
      </c>
      <c r="AL29" s="122"/>
      <c r="AM29" s="122"/>
      <c r="AN29" s="111">
        <f>SUM(C29:AM29)</f>
        <v>91352</v>
      </c>
      <c r="AO29" s="102"/>
    </row>
    <row r="30" spans="1:41" ht="14.45" customHeight="1" x14ac:dyDescent="0.2">
      <c r="A30" s="108" t="s">
        <v>214</v>
      </c>
      <c r="B30" s="178" t="s">
        <v>215</v>
      </c>
      <c r="C30" s="120">
        <v>2198</v>
      </c>
      <c r="D30" s="121"/>
      <c r="E30" s="122"/>
      <c r="F30" s="122">
        <v>37</v>
      </c>
      <c r="G30" s="122"/>
      <c r="H30" s="118"/>
      <c r="I30" s="122">
        <v>-1</v>
      </c>
      <c r="J30" s="122">
        <v>1220</v>
      </c>
      <c r="K30" s="118"/>
      <c r="L30" s="122"/>
      <c r="M30" s="122">
        <v>55</v>
      </c>
      <c r="N30" s="122">
        <v>1897</v>
      </c>
      <c r="O30" s="122"/>
      <c r="P30" s="122">
        <v>6</v>
      </c>
      <c r="Q30" s="122"/>
      <c r="R30" s="122"/>
      <c r="S30" s="122"/>
      <c r="T30" s="122">
        <v>2170</v>
      </c>
      <c r="U30" s="122"/>
      <c r="V30" s="412"/>
      <c r="W30" s="122"/>
      <c r="X30" s="122"/>
      <c r="Y30" s="122"/>
      <c r="Z30" s="122"/>
      <c r="AA30" s="122"/>
      <c r="AB30" s="122"/>
      <c r="AC30" s="122"/>
      <c r="AD30" s="122"/>
      <c r="AE30" s="122"/>
      <c r="AF30" s="122"/>
      <c r="AG30" s="119"/>
      <c r="AH30" s="109"/>
      <c r="AI30" s="123"/>
      <c r="AJ30" s="122"/>
      <c r="AK30" s="122">
        <v>62</v>
      </c>
      <c r="AL30" s="122"/>
      <c r="AM30" s="122"/>
      <c r="AN30" s="111">
        <f>SUM(C30:AM30)</f>
        <v>7644</v>
      </c>
      <c r="AO30" s="102"/>
    </row>
    <row r="31" spans="1:41" ht="14.45" customHeight="1" x14ac:dyDescent="0.2">
      <c r="A31" s="553" t="s">
        <v>216</v>
      </c>
      <c r="B31" s="554"/>
      <c r="C31" s="145">
        <f>SUM(C27:C30)</f>
        <v>11483</v>
      </c>
      <c r="D31" s="143">
        <f t="shared" ref="D31:AM31" si="4">SUM(D27:D30)</f>
        <v>0</v>
      </c>
      <c r="E31" s="129">
        <f t="shared" si="4"/>
        <v>0</v>
      </c>
      <c r="F31" s="142">
        <f t="shared" si="4"/>
        <v>1765</v>
      </c>
      <c r="G31" s="142">
        <f t="shared" si="4"/>
        <v>0</v>
      </c>
      <c r="H31" s="118">
        <f t="shared" si="4"/>
        <v>0</v>
      </c>
      <c r="I31" s="142">
        <f t="shared" si="4"/>
        <v>28</v>
      </c>
      <c r="J31" s="142">
        <f t="shared" si="4"/>
        <v>18488</v>
      </c>
      <c r="K31" s="118">
        <f t="shared" si="4"/>
        <v>0</v>
      </c>
      <c r="L31" s="142">
        <f t="shared" si="4"/>
        <v>0</v>
      </c>
      <c r="M31" s="142">
        <f t="shared" si="4"/>
        <v>72</v>
      </c>
      <c r="N31" s="142">
        <f t="shared" si="4"/>
        <v>2785</v>
      </c>
      <c r="O31" s="142">
        <f t="shared" si="4"/>
        <v>28</v>
      </c>
      <c r="P31" s="142">
        <f t="shared" si="4"/>
        <v>6</v>
      </c>
      <c r="Q31" s="142">
        <f t="shared" si="4"/>
        <v>0</v>
      </c>
      <c r="R31" s="142">
        <f t="shared" si="4"/>
        <v>0</v>
      </c>
      <c r="S31" s="142">
        <f t="shared" si="4"/>
        <v>0</v>
      </c>
      <c r="T31" s="142">
        <f t="shared" si="4"/>
        <v>81813</v>
      </c>
      <c r="U31" s="129">
        <f t="shared" si="4"/>
        <v>0</v>
      </c>
      <c r="V31" s="129">
        <f t="shared" si="4"/>
        <v>0</v>
      </c>
      <c r="W31" s="129">
        <f t="shared" si="4"/>
        <v>0</v>
      </c>
      <c r="X31" s="142">
        <f t="shared" si="4"/>
        <v>0</v>
      </c>
      <c r="Y31" s="142">
        <f t="shared" si="4"/>
        <v>0</v>
      </c>
      <c r="Z31" s="142">
        <f t="shared" si="4"/>
        <v>0</v>
      </c>
      <c r="AA31" s="142">
        <f t="shared" si="4"/>
        <v>0</v>
      </c>
      <c r="AB31" s="129">
        <f t="shared" si="4"/>
        <v>0</v>
      </c>
      <c r="AC31" s="129">
        <f t="shared" si="4"/>
        <v>0</v>
      </c>
      <c r="AD31" s="129">
        <f t="shared" si="4"/>
        <v>8770</v>
      </c>
      <c r="AE31" s="129">
        <f t="shared" si="4"/>
        <v>0</v>
      </c>
      <c r="AF31" s="129">
        <f t="shared" si="4"/>
        <v>0</v>
      </c>
      <c r="AG31" s="119">
        <f t="shared" si="4"/>
        <v>0</v>
      </c>
      <c r="AH31" s="160">
        <f t="shared" si="4"/>
        <v>0</v>
      </c>
      <c r="AI31" s="133">
        <f t="shared" si="4"/>
        <v>0</v>
      </c>
      <c r="AJ31" s="142">
        <f t="shared" si="4"/>
        <v>43</v>
      </c>
      <c r="AK31" s="142">
        <f t="shared" si="4"/>
        <v>12911</v>
      </c>
      <c r="AL31" s="142">
        <f t="shared" si="4"/>
        <v>0</v>
      </c>
      <c r="AM31" s="142">
        <f t="shared" si="4"/>
        <v>0</v>
      </c>
      <c r="AN31" s="144">
        <f>SUM(C31:AM31)</f>
        <v>138192</v>
      </c>
      <c r="AO31" s="134"/>
    </row>
    <row r="32" spans="1:41" ht="8.25" customHeight="1" x14ac:dyDescent="0.2">
      <c r="A32" s="135"/>
      <c r="B32" s="136"/>
      <c r="C32" s="137"/>
      <c r="D32" s="137"/>
      <c r="E32" s="137"/>
      <c r="F32" s="137"/>
      <c r="G32" s="137"/>
      <c r="H32" s="138"/>
      <c r="I32" s="137"/>
      <c r="J32" s="137"/>
      <c r="K32" s="138"/>
      <c r="L32" s="137"/>
      <c r="M32" s="137"/>
      <c r="N32" s="137"/>
      <c r="O32" s="137"/>
      <c r="P32" s="137"/>
      <c r="Q32" s="137"/>
      <c r="R32" s="137"/>
      <c r="S32" s="137"/>
      <c r="T32" s="137"/>
      <c r="U32" s="138"/>
      <c r="V32" s="138"/>
      <c r="W32" s="138"/>
      <c r="X32" s="137"/>
      <c r="Y32" s="137"/>
      <c r="Z32" s="137"/>
      <c r="AA32" s="137"/>
      <c r="AB32" s="138"/>
      <c r="AC32" s="138"/>
      <c r="AD32" s="138"/>
      <c r="AE32" s="138"/>
      <c r="AF32" s="138"/>
      <c r="AG32" s="138"/>
      <c r="AH32" s="138"/>
      <c r="AI32" s="138"/>
      <c r="AJ32" s="137"/>
      <c r="AK32" s="137"/>
      <c r="AL32" s="137"/>
      <c r="AM32" s="137"/>
      <c r="AN32" s="107"/>
      <c r="AO32" s="102"/>
    </row>
    <row r="33" spans="1:41" ht="15" x14ac:dyDescent="0.25">
      <c r="A33" s="103" t="s">
        <v>217</v>
      </c>
      <c r="B33" s="307" t="s">
        <v>488</v>
      </c>
      <c r="C33" s="138"/>
      <c r="D33" s="138"/>
      <c r="E33" s="138"/>
      <c r="F33" s="138"/>
      <c r="G33" s="138"/>
      <c r="H33" s="139"/>
      <c r="I33" s="138"/>
      <c r="J33" s="138"/>
      <c r="K33" s="139"/>
      <c r="L33" s="139"/>
      <c r="M33" s="138"/>
      <c r="N33" s="138"/>
      <c r="O33" s="138"/>
      <c r="P33" s="138"/>
      <c r="Q33" s="138"/>
      <c r="R33" s="138"/>
      <c r="S33" s="138"/>
      <c r="T33" s="138"/>
      <c r="U33" s="139"/>
      <c r="V33" s="139"/>
      <c r="W33" s="139"/>
      <c r="X33" s="138"/>
      <c r="Y33" s="138"/>
      <c r="Z33" s="138"/>
      <c r="AA33" s="138"/>
      <c r="AB33" s="139"/>
      <c r="AC33" s="139"/>
      <c r="AD33" s="139"/>
      <c r="AE33" s="139"/>
      <c r="AF33" s="139"/>
      <c r="AG33" s="139"/>
      <c r="AH33" s="139"/>
      <c r="AI33" s="139"/>
      <c r="AJ33" s="138"/>
      <c r="AK33" s="138"/>
      <c r="AL33" s="138"/>
      <c r="AM33" s="138"/>
      <c r="AN33" s="140"/>
      <c r="AO33" s="102"/>
    </row>
    <row r="34" spans="1:41" ht="14.45" customHeight="1" x14ac:dyDescent="0.2">
      <c r="A34" s="108" t="s">
        <v>118</v>
      </c>
      <c r="B34" s="178" t="s">
        <v>218</v>
      </c>
      <c r="C34" s="120">
        <v>1015</v>
      </c>
      <c r="D34" s="121"/>
      <c r="E34" s="122"/>
      <c r="F34" s="122">
        <v>-7</v>
      </c>
      <c r="G34" s="122"/>
      <c r="H34" s="118"/>
      <c r="I34" s="122">
        <v>496</v>
      </c>
      <c r="J34" s="122">
        <v>1002</v>
      </c>
      <c r="K34" s="119"/>
      <c r="L34" s="122"/>
      <c r="M34" s="122"/>
      <c r="N34" s="122">
        <v>176</v>
      </c>
      <c r="O34" s="122"/>
      <c r="P34" s="122"/>
      <c r="Q34" s="122">
        <v>110</v>
      </c>
      <c r="R34" s="122"/>
      <c r="S34" s="122"/>
      <c r="T34" s="122">
        <v>1685</v>
      </c>
      <c r="U34" s="122"/>
      <c r="V34" s="412"/>
      <c r="W34" s="122"/>
      <c r="X34" s="122"/>
      <c r="Y34" s="122"/>
      <c r="Z34" s="122"/>
      <c r="AA34" s="122"/>
      <c r="AB34" s="122"/>
      <c r="AC34" s="122"/>
      <c r="AD34" s="122"/>
      <c r="AE34" s="122"/>
      <c r="AF34" s="122"/>
      <c r="AG34" s="119"/>
      <c r="AH34" s="109"/>
      <c r="AI34" s="123"/>
      <c r="AJ34" s="122"/>
      <c r="AK34" s="122"/>
      <c r="AL34" s="122"/>
      <c r="AM34" s="122"/>
      <c r="AN34" s="111">
        <f t="shared" ref="AN34:AN40" si="5">SUM(C34:AM34)</f>
        <v>4477</v>
      </c>
      <c r="AO34" s="102"/>
    </row>
    <row r="35" spans="1:41" ht="14.45" customHeight="1" x14ac:dyDescent="0.2">
      <c r="A35" s="108" t="s">
        <v>119</v>
      </c>
      <c r="B35" s="178" t="s">
        <v>219</v>
      </c>
      <c r="C35" s="120">
        <v>822</v>
      </c>
      <c r="D35" s="121"/>
      <c r="E35" s="122"/>
      <c r="F35" s="122"/>
      <c r="G35" s="122"/>
      <c r="H35" s="118"/>
      <c r="I35" s="122"/>
      <c r="J35" s="122">
        <v>28</v>
      </c>
      <c r="K35" s="119"/>
      <c r="L35" s="122"/>
      <c r="M35" s="122"/>
      <c r="N35" s="122">
        <v>52</v>
      </c>
      <c r="O35" s="122"/>
      <c r="P35" s="122"/>
      <c r="Q35" s="122"/>
      <c r="R35" s="122"/>
      <c r="S35" s="122"/>
      <c r="T35" s="122">
        <v>345</v>
      </c>
      <c r="U35" s="122"/>
      <c r="V35" s="412"/>
      <c r="W35" s="122"/>
      <c r="X35" s="122"/>
      <c r="Y35" s="122"/>
      <c r="Z35" s="122"/>
      <c r="AA35" s="122"/>
      <c r="AB35" s="122"/>
      <c r="AC35" s="122"/>
      <c r="AD35" s="122"/>
      <c r="AE35" s="122"/>
      <c r="AF35" s="122"/>
      <c r="AG35" s="119"/>
      <c r="AH35" s="109"/>
      <c r="AI35" s="123"/>
      <c r="AJ35" s="122"/>
      <c r="AK35" s="122">
        <v>-19</v>
      </c>
      <c r="AL35" s="122"/>
      <c r="AM35" s="122"/>
      <c r="AN35" s="111">
        <f t="shared" si="5"/>
        <v>1228</v>
      </c>
      <c r="AO35" s="102"/>
    </row>
    <row r="36" spans="1:41" ht="14.45" customHeight="1" x14ac:dyDescent="0.2">
      <c r="A36" s="108" t="s">
        <v>120</v>
      </c>
      <c r="B36" s="178" t="s">
        <v>220</v>
      </c>
      <c r="C36" s="120">
        <v>297</v>
      </c>
      <c r="D36" s="121"/>
      <c r="E36" s="122"/>
      <c r="F36" s="122">
        <v>6</v>
      </c>
      <c r="G36" s="122"/>
      <c r="H36" s="118"/>
      <c r="I36" s="122">
        <v>18</v>
      </c>
      <c r="J36" s="122">
        <v>223</v>
      </c>
      <c r="K36" s="119"/>
      <c r="L36" s="122"/>
      <c r="M36" s="122"/>
      <c r="N36" s="122">
        <v>25</v>
      </c>
      <c r="O36" s="122"/>
      <c r="P36" s="122"/>
      <c r="Q36" s="122"/>
      <c r="R36" s="122"/>
      <c r="S36" s="122"/>
      <c r="T36" s="122"/>
      <c r="U36" s="122"/>
      <c r="V36" s="412"/>
      <c r="W36" s="122"/>
      <c r="X36" s="122"/>
      <c r="Y36" s="122"/>
      <c r="Z36" s="122"/>
      <c r="AA36" s="122"/>
      <c r="AB36" s="122"/>
      <c r="AC36" s="122"/>
      <c r="AD36" s="122"/>
      <c r="AE36" s="122"/>
      <c r="AF36" s="122"/>
      <c r="AG36" s="119"/>
      <c r="AH36" s="109"/>
      <c r="AI36" s="123"/>
      <c r="AJ36" s="122"/>
      <c r="AK36" s="122"/>
      <c r="AL36" s="122"/>
      <c r="AM36" s="122"/>
      <c r="AN36" s="111">
        <f t="shared" si="5"/>
        <v>569</v>
      </c>
      <c r="AO36" s="102"/>
    </row>
    <row r="37" spans="1:41" ht="14.45" customHeight="1" x14ac:dyDescent="0.2">
      <c r="A37" s="108" t="s">
        <v>221</v>
      </c>
      <c r="B37" s="178" t="s">
        <v>222</v>
      </c>
      <c r="C37" s="120"/>
      <c r="D37" s="121"/>
      <c r="E37" s="122"/>
      <c r="F37" s="122"/>
      <c r="G37" s="122"/>
      <c r="H37" s="118"/>
      <c r="I37" s="122"/>
      <c r="J37" s="122">
        <v>98</v>
      </c>
      <c r="K37" s="119"/>
      <c r="L37" s="122"/>
      <c r="M37" s="122"/>
      <c r="N37" s="122"/>
      <c r="O37" s="122"/>
      <c r="P37" s="122"/>
      <c r="Q37" s="122"/>
      <c r="R37" s="122"/>
      <c r="S37" s="122"/>
      <c r="T37" s="122"/>
      <c r="U37" s="122"/>
      <c r="V37" s="412"/>
      <c r="W37" s="122"/>
      <c r="X37" s="122"/>
      <c r="Y37" s="122"/>
      <c r="Z37" s="122"/>
      <c r="AA37" s="122"/>
      <c r="AB37" s="122"/>
      <c r="AC37" s="122"/>
      <c r="AD37" s="122"/>
      <c r="AE37" s="122"/>
      <c r="AF37" s="122"/>
      <c r="AG37" s="119"/>
      <c r="AH37" s="109"/>
      <c r="AI37" s="123"/>
      <c r="AJ37" s="122"/>
      <c r="AK37" s="122"/>
      <c r="AL37" s="122"/>
      <c r="AM37" s="122"/>
      <c r="AN37" s="111">
        <f t="shared" si="5"/>
        <v>98</v>
      </c>
      <c r="AO37" s="102"/>
    </row>
    <row r="38" spans="1:41" ht="14.45" customHeight="1" x14ac:dyDescent="0.2">
      <c r="A38" s="108" t="s">
        <v>223</v>
      </c>
      <c r="B38" s="178" t="s">
        <v>224</v>
      </c>
      <c r="C38" s="120"/>
      <c r="D38" s="121"/>
      <c r="E38" s="122"/>
      <c r="F38" s="122"/>
      <c r="G38" s="122"/>
      <c r="H38" s="118"/>
      <c r="I38" s="122"/>
      <c r="J38" s="122">
        <v>27</v>
      </c>
      <c r="K38" s="119"/>
      <c r="L38" s="122"/>
      <c r="M38" s="122"/>
      <c r="N38" s="122"/>
      <c r="O38" s="122"/>
      <c r="P38" s="122"/>
      <c r="Q38" s="122"/>
      <c r="R38" s="122"/>
      <c r="S38" s="122"/>
      <c r="T38" s="122">
        <v>482</v>
      </c>
      <c r="U38" s="122"/>
      <c r="V38" s="412"/>
      <c r="W38" s="122"/>
      <c r="X38" s="122"/>
      <c r="Y38" s="122"/>
      <c r="Z38" s="122"/>
      <c r="AA38" s="122"/>
      <c r="AB38" s="122"/>
      <c r="AC38" s="122"/>
      <c r="AD38" s="122"/>
      <c r="AE38" s="122"/>
      <c r="AF38" s="122"/>
      <c r="AG38" s="119"/>
      <c r="AH38" s="109"/>
      <c r="AI38" s="123"/>
      <c r="AJ38" s="122"/>
      <c r="AK38" s="122"/>
      <c r="AL38" s="122"/>
      <c r="AM38" s="122"/>
      <c r="AN38" s="111">
        <f t="shared" si="5"/>
        <v>509</v>
      </c>
      <c r="AO38" s="102"/>
    </row>
    <row r="39" spans="1:41" ht="14.45" customHeight="1" x14ac:dyDescent="0.2">
      <c r="A39" s="108" t="s">
        <v>225</v>
      </c>
      <c r="B39" s="178" t="s">
        <v>226</v>
      </c>
      <c r="C39" s="120">
        <v>1527</v>
      </c>
      <c r="D39" s="121"/>
      <c r="E39" s="122"/>
      <c r="F39" s="122"/>
      <c r="G39" s="122"/>
      <c r="H39" s="118"/>
      <c r="I39" s="122">
        <v>-1</v>
      </c>
      <c r="J39" s="122">
        <v>104</v>
      </c>
      <c r="K39" s="119"/>
      <c r="L39" s="122"/>
      <c r="M39" s="122"/>
      <c r="N39" s="122">
        <v>2651</v>
      </c>
      <c r="O39" s="122"/>
      <c r="P39" s="122"/>
      <c r="Q39" s="122"/>
      <c r="R39" s="122"/>
      <c r="S39" s="122"/>
      <c r="T39" s="122">
        <v>2430</v>
      </c>
      <c r="U39" s="122"/>
      <c r="V39" s="412"/>
      <c r="W39" s="122"/>
      <c r="X39" s="122">
        <v>340</v>
      </c>
      <c r="Y39" s="122"/>
      <c r="Z39" s="122"/>
      <c r="AA39" s="122"/>
      <c r="AB39" s="122"/>
      <c r="AC39" s="122"/>
      <c r="AD39" s="122"/>
      <c r="AE39" s="122"/>
      <c r="AF39" s="122"/>
      <c r="AG39" s="119"/>
      <c r="AH39" s="109"/>
      <c r="AI39" s="123"/>
      <c r="AJ39" s="122"/>
      <c r="AK39" s="122"/>
      <c r="AL39" s="122"/>
      <c r="AM39" s="122"/>
      <c r="AN39" s="111">
        <f t="shared" si="5"/>
        <v>7051</v>
      </c>
      <c r="AO39" s="102"/>
    </row>
    <row r="40" spans="1:41" ht="14.45" customHeight="1" x14ac:dyDescent="0.2">
      <c r="A40" s="553" t="s">
        <v>227</v>
      </c>
      <c r="B40" s="554"/>
      <c r="C40" s="145">
        <f>SUM(C34:C39)</f>
        <v>3661</v>
      </c>
      <c r="D40" s="143">
        <f t="shared" ref="D40:AM40" si="6">SUM(D34:D39)</f>
        <v>0</v>
      </c>
      <c r="E40" s="129">
        <f t="shared" si="6"/>
        <v>0</v>
      </c>
      <c r="F40" s="142">
        <f t="shared" si="6"/>
        <v>-1</v>
      </c>
      <c r="G40" s="142">
        <f t="shared" si="6"/>
        <v>0</v>
      </c>
      <c r="H40" s="118">
        <f t="shared" si="6"/>
        <v>0</v>
      </c>
      <c r="I40" s="142">
        <f t="shared" si="6"/>
        <v>513</v>
      </c>
      <c r="J40" s="142">
        <f t="shared" si="6"/>
        <v>1482</v>
      </c>
      <c r="K40" s="119">
        <f t="shared" si="6"/>
        <v>0</v>
      </c>
      <c r="L40" s="122">
        <f t="shared" si="6"/>
        <v>0</v>
      </c>
      <c r="M40" s="142">
        <f t="shared" si="6"/>
        <v>0</v>
      </c>
      <c r="N40" s="142">
        <f t="shared" si="6"/>
        <v>2904</v>
      </c>
      <c r="O40" s="142">
        <f t="shared" si="6"/>
        <v>0</v>
      </c>
      <c r="P40" s="142">
        <f t="shared" si="6"/>
        <v>0</v>
      </c>
      <c r="Q40" s="142">
        <f t="shared" si="6"/>
        <v>110</v>
      </c>
      <c r="R40" s="142">
        <f t="shared" si="6"/>
        <v>0</v>
      </c>
      <c r="S40" s="142">
        <f t="shared" si="6"/>
        <v>0</v>
      </c>
      <c r="T40" s="142">
        <f t="shared" si="6"/>
        <v>4942</v>
      </c>
      <c r="U40" s="129">
        <f t="shared" si="6"/>
        <v>0</v>
      </c>
      <c r="V40" s="129">
        <f t="shared" si="6"/>
        <v>0</v>
      </c>
      <c r="W40" s="129">
        <f t="shared" si="6"/>
        <v>0</v>
      </c>
      <c r="X40" s="142">
        <f t="shared" si="6"/>
        <v>340</v>
      </c>
      <c r="Y40" s="142">
        <f t="shared" si="6"/>
        <v>0</v>
      </c>
      <c r="Z40" s="142">
        <f t="shared" si="6"/>
        <v>0</v>
      </c>
      <c r="AA40" s="142">
        <f t="shared" si="6"/>
        <v>0</v>
      </c>
      <c r="AB40" s="129">
        <f t="shared" si="6"/>
        <v>0</v>
      </c>
      <c r="AC40" s="129">
        <f t="shared" si="6"/>
        <v>0</v>
      </c>
      <c r="AD40" s="129">
        <f t="shared" si="6"/>
        <v>0</v>
      </c>
      <c r="AE40" s="129">
        <f t="shared" si="6"/>
        <v>0</v>
      </c>
      <c r="AF40" s="129">
        <f t="shared" si="6"/>
        <v>0</v>
      </c>
      <c r="AG40" s="119">
        <f t="shared" si="6"/>
        <v>0</v>
      </c>
      <c r="AH40" s="109">
        <f t="shared" si="6"/>
        <v>0</v>
      </c>
      <c r="AI40" s="133">
        <f t="shared" si="6"/>
        <v>0</v>
      </c>
      <c r="AJ40" s="142">
        <f t="shared" si="6"/>
        <v>0</v>
      </c>
      <c r="AK40" s="142">
        <f t="shared" si="6"/>
        <v>-19</v>
      </c>
      <c r="AL40" s="142">
        <f t="shared" si="6"/>
        <v>0</v>
      </c>
      <c r="AM40" s="142">
        <f t="shared" si="6"/>
        <v>0</v>
      </c>
      <c r="AN40" s="144">
        <f t="shared" si="5"/>
        <v>13932</v>
      </c>
      <c r="AO40" s="134"/>
    </row>
    <row r="41" spans="1:41" ht="8.25" customHeight="1" x14ac:dyDescent="0.2">
      <c r="A41" s="135"/>
      <c r="B41" s="136"/>
      <c r="C41" s="137"/>
      <c r="D41" s="137"/>
      <c r="E41" s="137"/>
      <c r="F41" s="137"/>
      <c r="G41" s="137"/>
      <c r="H41" s="138"/>
      <c r="I41" s="137"/>
      <c r="J41" s="137"/>
      <c r="K41" s="138"/>
      <c r="L41" s="138"/>
      <c r="M41" s="137"/>
      <c r="N41" s="137"/>
      <c r="O41" s="137"/>
      <c r="P41" s="137"/>
      <c r="Q41" s="137"/>
      <c r="R41" s="137"/>
      <c r="S41" s="137"/>
      <c r="T41" s="137"/>
      <c r="U41" s="138"/>
      <c r="V41" s="138"/>
      <c r="W41" s="138"/>
      <c r="X41" s="137"/>
      <c r="Y41" s="137"/>
      <c r="Z41" s="137"/>
      <c r="AA41" s="137"/>
      <c r="AB41" s="138"/>
      <c r="AC41" s="138"/>
      <c r="AD41" s="138"/>
      <c r="AE41" s="138"/>
      <c r="AF41" s="138"/>
      <c r="AG41" s="138"/>
      <c r="AH41" s="138"/>
      <c r="AI41" s="138"/>
      <c r="AJ41" s="137"/>
      <c r="AK41" s="137"/>
      <c r="AL41" s="137"/>
      <c r="AM41" s="137"/>
      <c r="AN41" s="107"/>
      <c r="AO41" s="102"/>
    </row>
    <row r="42" spans="1:41" ht="15" x14ac:dyDescent="0.25">
      <c r="A42" s="103" t="s">
        <v>228</v>
      </c>
      <c r="B42" s="307" t="s">
        <v>229</v>
      </c>
      <c r="C42" s="138"/>
      <c r="D42" s="138"/>
      <c r="E42" s="138"/>
      <c r="F42" s="138"/>
      <c r="G42" s="138"/>
      <c r="H42" s="139"/>
      <c r="I42" s="138"/>
      <c r="J42" s="138"/>
      <c r="K42" s="139"/>
      <c r="L42" s="139"/>
      <c r="M42" s="138"/>
      <c r="N42" s="138"/>
      <c r="O42" s="138"/>
      <c r="P42" s="138"/>
      <c r="Q42" s="138"/>
      <c r="R42" s="138"/>
      <c r="S42" s="138"/>
      <c r="T42" s="139"/>
      <c r="U42" s="139"/>
      <c r="V42" s="139"/>
      <c r="W42" s="139"/>
      <c r="X42" s="138"/>
      <c r="Y42" s="138"/>
      <c r="Z42" s="138"/>
      <c r="AA42" s="138"/>
      <c r="AB42" s="139"/>
      <c r="AC42" s="139"/>
      <c r="AD42" s="139"/>
      <c r="AE42" s="139"/>
      <c r="AF42" s="139"/>
      <c r="AG42" s="139"/>
      <c r="AH42" s="139"/>
      <c r="AI42" s="139"/>
      <c r="AJ42" s="138"/>
      <c r="AK42" s="138"/>
      <c r="AL42" s="138"/>
      <c r="AM42" s="138"/>
      <c r="AN42" s="140"/>
      <c r="AO42" s="102"/>
    </row>
    <row r="43" spans="1:41" ht="14.45" customHeight="1" x14ac:dyDescent="0.2">
      <c r="A43" s="108" t="s">
        <v>230</v>
      </c>
      <c r="B43" s="178" t="s">
        <v>231</v>
      </c>
      <c r="C43" s="120">
        <v>533</v>
      </c>
      <c r="D43" s="121"/>
      <c r="E43" s="122"/>
      <c r="F43" s="122"/>
      <c r="G43" s="122"/>
      <c r="H43" s="118"/>
      <c r="I43" s="122">
        <v>2</v>
      </c>
      <c r="J43" s="122">
        <v>115</v>
      </c>
      <c r="K43" s="119"/>
      <c r="L43" s="122"/>
      <c r="M43" s="122"/>
      <c r="N43" s="122"/>
      <c r="O43" s="122"/>
      <c r="P43" s="122">
        <v>9</v>
      </c>
      <c r="Q43" s="122"/>
      <c r="R43" s="122"/>
      <c r="S43" s="122"/>
      <c r="T43" s="122">
        <v>406</v>
      </c>
      <c r="U43" s="122"/>
      <c r="V43" s="412"/>
      <c r="W43" s="122"/>
      <c r="X43" s="122"/>
      <c r="Y43" s="122"/>
      <c r="Z43" s="122"/>
      <c r="AA43" s="122"/>
      <c r="AB43" s="122"/>
      <c r="AC43" s="122"/>
      <c r="AD43" s="122"/>
      <c r="AE43" s="122"/>
      <c r="AF43" s="122"/>
      <c r="AG43" s="119"/>
      <c r="AH43" s="109"/>
      <c r="AI43" s="123"/>
      <c r="AJ43" s="122"/>
      <c r="AK43" s="122"/>
      <c r="AL43" s="122"/>
      <c r="AM43" s="122"/>
      <c r="AN43" s="111">
        <f t="shared" ref="AN43:AN50" si="7">SUM(C43:AM43)</f>
        <v>1065</v>
      </c>
      <c r="AO43" s="102"/>
    </row>
    <row r="44" spans="1:41" ht="14.45" customHeight="1" x14ac:dyDescent="0.2">
      <c r="A44" s="108" t="s">
        <v>125</v>
      </c>
      <c r="B44" s="178" t="s">
        <v>232</v>
      </c>
      <c r="C44" s="120"/>
      <c r="D44" s="121"/>
      <c r="E44" s="122"/>
      <c r="F44" s="122"/>
      <c r="G44" s="122"/>
      <c r="H44" s="118"/>
      <c r="I44" s="122"/>
      <c r="J44" s="122"/>
      <c r="K44" s="119"/>
      <c r="L44" s="122"/>
      <c r="M44" s="122"/>
      <c r="N44" s="122"/>
      <c r="O44" s="122"/>
      <c r="P44" s="122"/>
      <c r="Q44" s="122"/>
      <c r="R44" s="122"/>
      <c r="S44" s="122"/>
      <c r="T44" s="122"/>
      <c r="U44" s="122"/>
      <c r="V44" s="412"/>
      <c r="W44" s="122"/>
      <c r="X44" s="122"/>
      <c r="Y44" s="122"/>
      <c r="Z44" s="122"/>
      <c r="AA44" s="122"/>
      <c r="AB44" s="122"/>
      <c r="AC44" s="122"/>
      <c r="AD44" s="122"/>
      <c r="AE44" s="122"/>
      <c r="AF44" s="122"/>
      <c r="AG44" s="119"/>
      <c r="AH44" s="109"/>
      <c r="AI44" s="123"/>
      <c r="AJ44" s="122"/>
      <c r="AK44" s="122"/>
      <c r="AL44" s="122"/>
      <c r="AM44" s="122"/>
      <c r="AN44" s="111">
        <f t="shared" si="7"/>
        <v>0</v>
      </c>
      <c r="AO44" s="102"/>
    </row>
    <row r="45" spans="1:41" ht="14.45" customHeight="1" x14ac:dyDescent="0.2">
      <c r="A45" s="108" t="s">
        <v>233</v>
      </c>
      <c r="B45" s="178" t="s">
        <v>234</v>
      </c>
      <c r="C45" s="120">
        <v>74</v>
      </c>
      <c r="D45" s="121"/>
      <c r="E45" s="122"/>
      <c r="F45" s="122"/>
      <c r="G45" s="122"/>
      <c r="H45" s="118"/>
      <c r="I45" s="122"/>
      <c r="J45" s="122">
        <v>1</v>
      </c>
      <c r="K45" s="119"/>
      <c r="L45" s="122"/>
      <c r="M45" s="122"/>
      <c r="N45" s="122"/>
      <c r="O45" s="122"/>
      <c r="P45" s="122"/>
      <c r="Q45" s="122"/>
      <c r="R45" s="122"/>
      <c r="S45" s="122"/>
      <c r="T45" s="122"/>
      <c r="U45" s="122"/>
      <c r="V45" s="412"/>
      <c r="W45" s="122"/>
      <c r="X45" s="122"/>
      <c r="Y45" s="122"/>
      <c r="Z45" s="122"/>
      <c r="AA45" s="122"/>
      <c r="AB45" s="122"/>
      <c r="AC45" s="122"/>
      <c r="AD45" s="122"/>
      <c r="AE45" s="122"/>
      <c r="AF45" s="122"/>
      <c r="AG45" s="119"/>
      <c r="AH45" s="109"/>
      <c r="AI45" s="123"/>
      <c r="AJ45" s="122"/>
      <c r="AK45" s="122"/>
      <c r="AL45" s="122"/>
      <c r="AM45" s="122"/>
      <c r="AN45" s="111">
        <f t="shared" si="7"/>
        <v>75</v>
      </c>
      <c r="AO45" s="102"/>
    </row>
    <row r="46" spans="1:41" ht="14.45" customHeight="1" x14ac:dyDescent="0.2">
      <c r="A46" s="108" t="s">
        <v>235</v>
      </c>
      <c r="B46" s="178" t="s">
        <v>236</v>
      </c>
      <c r="C46" s="120"/>
      <c r="D46" s="121"/>
      <c r="E46" s="122"/>
      <c r="F46" s="122">
        <v>8</v>
      </c>
      <c r="G46" s="122"/>
      <c r="H46" s="118"/>
      <c r="I46" s="122">
        <v>2</v>
      </c>
      <c r="J46" s="122">
        <v>10719</v>
      </c>
      <c r="K46" s="119"/>
      <c r="L46" s="122"/>
      <c r="M46" s="122"/>
      <c r="N46" s="122"/>
      <c r="O46" s="122"/>
      <c r="P46" s="122"/>
      <c r="Q46" s="122"/>
      <c r="R46" s="122">
        <v>116</v>
      </c>
      <c r="S46" s="122"/>
      <c r="T46" s="122">
        <v>321</v>
      </c>
      <c r="U46" s="122"/>
      <c r="V46" s="412"/>
      <c r="W46" s="122"/>
      <c r="X46" s="122"/>
      <c r="Y46" s="122"/>
      <c r="Z46" s="122"/>
      <c r="AA46" s="122"/>
      <c r="AB46" s="122"/>
      <c r="AC46" s="122"/>
      <c r="AD46" s="122"/>
      <c r="AE46" s="122"/>
      <c r="AF46" s="122"/>
      <c r="AG46" s="119"/>
      <c r="AH46" s="109"/>
      <c r="AI46" s="123"/>
      <c r="AJ46" s="122"/>
      <c r="AK46" s="122"/>
      <c r="AL46" s="122"/>
      <c r="AM46" s="122"/>
      <c r="AN46" s="111">
        <f t="shared" si="7"/>
        <v>11166</v>
      </c>
      <c r="AO46" s="102"/>
    </row>
    <row r="47" spans="1:41" ht="14.45" customHeight="1" x14ac:dyDescent="0.2">
      <c r="A47" s="108" t="s">
        <v>237</v>
      </c>
      <c r="B47" s="178" t="s">
        <v>238</v>
      </c>
      <c r="C47" s="120"/>
      <c r="D47" s="121"/>
      <c r="E47" s="122"/>
      <c r="F47" s="122"/>
      <c r="G47" s="122"/>
      <c r="H47" s="118"/>
      <c r="I47" s="122"/>
      <c r="J47" s="122"/>
      <c r="K47" s="119"/>
      <c r="L47" s="122"/>
      <c r="M47" s="122"/>
      <c r="N47" s="122"/>
      <c r="O47" s="122"/>
      <c r="P47" s="122"/>
      <c r="Q47" s="122"/>
      <c r="R47" s="122"/>
      <c r="S47" s="122"/>
      <c r="T47" s="122"/>
      <c r="U47" s="122"/>
      <c r="V47" s="412"/>
      <c r="W47" s="122"/>
      <c r="X47" s="122"/>
      <c r="Y47" s="122"/>
      <c r="Z47" s="122"/>
      <c r="AA47" s="122"/>
      <c r="AB47" s="122"/>
      <c r="AC47" s="122"/>
      <c r="AD47" s="122"/>
      <c r="AE47" s="122"/>
      <c r="AF47" s="122"/>
      <c r="AG47" s="119"/>
      <c r="AH47" s="109"/>
      <c r="AI47" s="123"/>
      <c r="AJ47" s="122"/>
      <c r="AK47" s="122"/>
      <c r="AL47" s="122"/>
      <c r="AM47" s="122"/>
      <c r="AN47" s="111">
        <f t="shared" si="7"/>
        <v>0</v>
      </c>
      <c r="AO47" s="102"/>
    </row>
    <row r="48" spans="1:41" ht="14.45" customHeight="1" x14ac:dyDescent="0.2">
      <c r="A48" s="108" t="s">
        <v>239</v>
      </c>
      <c r="B48" s="178" t="s">
        <v>240</v>
      </c>
      <c r="C48" s="120">
        <v>1945</v>
      </c>
      <c r="D48" s="121"/>
      <c r="E48" s="122"/>
      <c r="F48" s="122">
        <v>1</v>
      </c>
      <c r="G48" s="122"/>
      <c r="H48" s="118"/>
      <c r="I48" s="122">
        <v>436</v>
      </c>
      <c r="J48" s="122">
        <v>440</v>
      </c>
      <c r="K48" s="119"/>
      <c r="L48" s="122"/>
      <c r="M48" s="122"/>
      <c r="N48" s="122">
        <v>163</v>
      </c>
      <c r="O48" s="122"/>
      <c r="P48" s="122">
        <v>6</v>
      </c>
      <c r="Q48" s="122"/>
      <c r="R48" s="122">
        <v>1584</v>
      </c>
      <c r="S48" s="122"/>
      <c r="T48" s="122">
        <v>395</v>
      </c>
      <c r="U48" s="122"/>
      <c r="V48" s="412"/>
      <c r="W48" s="122"/>
      <c r="X48" s="122">
        <v>140</v>
      </c>
      <c r="Y48" s="122"/>
      <c r="Z48" s="122"/>
      <c r="AA48" s="122"/>
      <c r="AB48" s="122"/>
      <c r="AC48" s="122"/>
      <c r="AD48" s="122">
        <v>710</v>
      </c>
      <c r="AE48" s="122"/>
      <c r="AF48" s="122"/>
      <c r="AG48" s="119"/>
      <c r="AH48" s="109"/>
      <c r="AI48" s="123"/>
      <c r="AJ48" s="122"/>
      <c r="AK48" s="122"/>
      <c r="AL48" s="122"/>
      <c r="AM48" s="122"/>
      <c r="AN48" s="111">
        <f t="shared" si="7"/>
        <v>5820</v>
      </c>
      <c r="AO48" s="102"/>
    </row>
    <row r="49" spans="1:41" ht="14.45" customHeight="1" x14ac:dyDescent="0.2">
      <c r="A49" s="108" t="s">
        <v>241</v>
      </c>
      <c r="B49" s="178" t="s">
        <v>242</v>
      </c>
      <c r="C49" s="120">
        <v>6906</v>
      </c>
      <c r="D49" s="121"/>
      <c r="E49" s="122"/>
      <c r="F49" s="122"/>
      <c r="G49" s="122"/>
      <c r="H49" s="118"/>
      <c r="I49" s="122">
        <v>-1</v>
      </c>
      <c r="J49" s="122">
        <v>150</v>
      </c>
      <c r="K49" s="118"/>
      <c r="L49" s="122"/>
      <c r="M49" s="122"/>
      <c r="N49" s="122">
        <v>18</v>
      </c>
      <c r="O49" s="122"/>
      <c r="P49" s="122"/>
      <c r="Q49" s="122"/>
      <c r="R49" s="122">
        <v>48</v>
      </c>
      <c r="S49" s="122"/>
      <c r="T49" s="122"/>
      <c r="U49" s="122"/>
      <c r="V49" s="412"/>
      <c r="W49" s="122"/>
      <c r="X49" s="122"/>
      <c r="Y49" s="122"/>
      <c r="Z49" s="122"/>
      <c r="AA49" s="122"/>
      <c r="AB49" s="122"/>
      <c r="AC49" s="122"/>
      <c r="AD49" s="122"/>
      <c r="AE49" s="122"/>
      <c r="AF49" s="122"/>
      <c r="AG49" s="119"/>
      <c r="AH49" s="109"/>
      <c r="AI49" s="123"/>
      <c r="AJ49" s="122"/>
      <c r="AK49" s="122"/>
      <c r="AL49" s="122"/>
      <c r="AM49" s="122"/>
      <c r="AN49" s="111">
        <f t="shared" si="7"/>
        <v>7121</v>
      </c>
      <c r="AO49" s="102"/>
    </row>
    <row r="50" spans="1:41" ht="14.45" customHeight="1" x14ac:dyDescent="0.2">
      <c r="A50" s="553" t="s">
        <v>243</v>
      </c>
      <c r="B50" s="554"/>
      <c r="C50" s="145">
        <f>SUM(C43:C49)</f>
        <v>9458</v>
      </c>
      <c r="D50" s="143">
        <f t="shared" ref="D50:AM50" si="8">SUM(D43:D49)</f>
        <v>0</v>
      </c>
      <c r="E50" s="129">
        <f t="shared" si="8"/>
        <v>0</v>
      </c>
      <c r="F50" s="142">
        <f t="shared" si="8"/>
        <v>9</v>
      </c>
      <c r="G50" s="142">
        <f t="shared" si="8"/>
        <v>0</v>
      </c>
      <c r="H50" s="118">
        <f t="shared" si="8"/>
        <v>0</v>
      </c>
      <c r="I50" s="142">
        <f t="shared" si="8"/>
        <v>439</v>
      </c>
      <c r="J50" s="142">
        <f t="shared" si="8"/>
        <v>11425</v>
      </c>
      <c r="K50" s="118">
        <f t="shared" si="8"/>
        <v>0</v>
      </c>
      <c r="L50" s="142">
        <f t="shared" si="8"/>
        <v>0</v>
      </c>
      <c r="M50" s="142">
        <f t="shared" si="8"/>
        <v>0</v>
      </c>
      <c r="N50" s="142">
        <f t="shared" si="8"/>
        <v>181</v>
      </c>
      <c r="O50" s="142">
        <f t="shared" si="8"/>
        <v>0</v>
      </c>
      <c r="P50" s="142">
        <f t="shared" si="8"/>
        <v>15</v>
      </c>
      <c r="Q50" s="142">
        <f t="shared" si="8"/>
        <v>0</v>
      </c>
      <c r="R50" s="142">
        <f t="shared" si="8"/>
        <v>1748</v>
      </c>
      <c r="S50" s="142">
        <f t="shared" si="8"/>
        <v>0</v>
      </c>
      <c r="T50" s="142">
        <f t="shared" si="8"/>
        <v>1122</v>
      </c>
      <c r="U50" s="129">
        <f t="shared" si="8"/>
        <v>0</v>
      </c>
      <c r="V50" s="129">
        <f t="shared" si="8"/>
        <v>0</v>
      </c>
      <c r="W50" s="129">
        <f t="shared" si="8"/>
        <v>0</v>
      </c>
      <c r="X50" s="142">
        <f t="shared" si="8"/>
        <v>140</v>
      </c>
      <c r="Y50" s="142">
        <f t="shared" si="8"/>
        <v>0</v>
      </c>
      <c r="Z50" s="142">
        <f t="shared" si="8"/>
        <v>0</v>
      </c>
      <c r="AA50" s="142">
        <f t="shared" si="8"/>
        <v>0</v>
      </c>
      <c r="AB50" s="129">
        <f t="shared" si="8"/>
        <v>0</v>
      </c>
      <c r="AC50" s="129">
        <f t="shared" si="8"/>
        <v>0</v>
      </c>
      <c r="AD50" s="129">
        <f t="shared" si="8"/>
        <v>710</v>
      </c>
      <c r="AE50" s="129">
        <f t="shared" si="8"/>
        <v>0</v>
      </c>
      <c r="AF50" s="129">
        <f t="shared" si="8"/>
        <v>0</v>
      </c>
      <c r="AG50" s="119">
        <f t="shared" si="8"/>
        <v>0</v>
      </c>
      <c r="AH50" s="109">
        <f t="shared" si="8"/>
        <v>0</v>
      </c>
      <c r="AI50" s="133">
        <f t="shared" si="8"/>
        <v>0</v>
      </c>
      <c r="AJ50" s="142">
        <f t="shared" si="8"/>
        <v>0</v>
      </c>
      <c r="AK50" s="142">
        <f t="shared" si="8"/>
        <v>0</v>
      </c>
      <c r="AL50" s="142">
        <f t="shared" si="8"/>
        <v>0</v>
      </c>
      <c r="AM50" s="142">
        <f t="shared" si="8"/>
        <v>0</v>
      </c>
      <c r="AN50" s="144">
        <f t="shared" si="7"/>
        <v>25247</v>
      </c>
      <c r="AO50" s="134"/>
    </row>
    <row r="51" spans="1:41" ht="8.25" customHeight="1" x14ac:dyDescent="0.2">
      <c r="A51" s="135"/>
      <c r="B51" s="136"/>
      <c r="C51" s="137"/>
      <c r="D51" s="137"/>
      <c r="E51" s="137"/>
      <c r="F51" s="137"/>
      <c r="G51" s="137"/>
      <c r="H51" s="138"/>
      <c r="I51" s="137"/>
      <c r="J51" s="137"/>
      <c r="K51" s="138"/>
      <c r="L51" s="137"/>
      <c r="M51" s="137"/>
      <c r="N51" s="137"/>
      <c r="O51" s="137"/>
      <c r="P51" s="137"/>
      <c r="Q51" s="137"/>
      <c r="R51" s="137"/>
      <c r="S51" s="137"/>
      <c r="T51" s="137"/>
      <c r="U51" s="138"/>
      <c r="V51" s="138"/>
      <c r="W51" s="138"/>
      <c r="X51" s="137"/>
      <c r="Y51" s="137"/>
      <c r="Z51" s="137"/>
      <c r="AA51" s="137"/>
      <c r="AB51" s="138"/>
      <c r="AC51" s="138"/>
      <c r="AD51" s="138"/>
      <c r="AE51" s="138"/>
      <c r="AF51" s="138"/>
      <c r="AG51" s="138"/>
      <c r="AH51" s="138"/>
      <c r="AI51" s="138"/>
      <c r="AJ51" s="137"/>
      <c r="AK51" s="137"/>
      <c r="AL51" s="137"/>
      <c r="AM51" s="137"/>
      <c r="AN51" s="107"/>
      <c r="AO51" s="102"/>
    </row>
    <row r="52" spans="1:41" ht="15" x14ac:dyDescent="0.25">
      <c r="A52" s="103" t="s">
        <v>244</v>
      </c>
      <c r="B52" s="307" t="s">
        <v>245</v>
      </c>
      <c r="C52" s="138"/>
      <c r="D52" s="138"/>
      <c r="E52" s="138"/>
      <c r="F52" s="138"/>
      <c r="G52" s="138"/>
      <c r="H52" s="139"/>
      <c r="I52" s="138"/>
      <c r="J52" s="138"/>
      <c r="K52" s="139"/>
      <c r="L52" s="139"/>
      <c r="M52" s="138"/>
      <c r="N52" s="138"/>
      <c r="O52" s="138"/>
      <c r="P52" s="138"/>
      <c r="Q52" s="138"/>
      <c r="R52" s="138"/>
      <c r="S52" s="138"/>
      <c r="T52" s="139"/>
      <c r="U52" s="139"/>
      <c r="V52" s="139"/>
      <c r="W52" s="139"/>
      <c r="X52" s="138"/>
      <c r="Y52" s="138"/>
      <c r="Z52" s="138"/>
      <c r="AA52" s="138"/>
      <c r="AB52" s="139"/>
      <c r="AC52" s="139"/>
      <c r="AD52" s="139"/>
      <c r="AE52" s="139"/>
      <c r="AF52" s="139"/>
      <c r="AG52" s="139"/>
      <c r="AH52" s="139"/>
      <c r="AI52" s="139"/>
      <c r="AJ52" s="138"/>
      <c r="AK52" s="138"/>
      <c r="AL52" s="138"/>
      <c r="AM52" s="138"/>
      <c r="AN52" s="140"/>
      <c r="AO52" s="102"/>
    </row>
    <row r="53" spans="1:41" ht="14.45" customHeight="1" x14ac:dyDescent="0.2">
      <c r="A53" s="108" t="s">
        <v>136</v>
      </c>
      <c r="B53" s="178" t="s">
        <v>246</v>
      </c>
      <c r="C53" s="120">
        <v>1484</v>
      </c>
      <c r="D53" s="121">
        <v>1</v>
      </c>
      <c r="E53" s="122"/>
      <c r="F53" s="122">
        <v>-70</v>
      </c>
      <c r="G53" s="122">
        <v>41</v>
      </c>
      <c r="H53" s="118"/>
      <c r="I53" s="122">
        <v>3</v>
      </c>
      <c r="J53" s="122">
        <v>904</v>
      </c>
      <c r="K53" s="119"/>
      <c r="L53" s="122"/>
      <c r="M53" s="122"/>
      <c r="N53" s="122"/>
      <c r="O53" s="122"/>
      <c r="P53" s="122"/>
      <c r="Q53" s="122"/>
      <c r="R53" s="122"/>
      <c r="S53" s="122"/>
      <c r="T53" s="122">
        <v>-4578</v>
      </c>
      <c r="U53" s="122"/>
      <c r="V53" s="412"/>
      <c r="W53" s="122"/>
      <c r="X53" s="122"/>
      <c r="Y53" s="122"/>
      <c r="Z53" s="122"/>
      <c r="AA53" s="122"/>
      <c r="AB53" s="122"/>
      <c r="AC53" s="122"/>
      <c r="AD53" s="122"/>
      <c r="AE53" s="122"/>
      <c r="AF53" s="122"/>
      <c r="AG53" s="119"/>
      <c r="AH53" s="109"/>
      <c r="AI53" s="123"/>
      <c r="AJ53" s="122"/>
      <c r="AK53" s="122"/>
      <c r="AL53" s="122"/>
      <c r="AM53" s="122">
        <v>6910</v>
      </c>
      <c r="AN53" s="111">
        <f>SUM(C53:AM53)</f>
        <v>4695</v>
      </c>
      <c r="AO53" s="102"/>
    </row>
    <row r="54" spans="1:41" ht="14.45" customHeight="1" x14ac:dyDescent="0.2">
      <c r="A54" s="108" t="s">
        <v>247</v>
      </c>
      <c r="B54" s="178" t="s">
        <v>248</v>
      </c>
      <c r="C54" s="120">
        <v>223</v>
      </c>
      <c r="D54" s="121"/>
      <c r="E54" s="122">
        <v>30</v>
      </c>
      <c r="F54" s="122">
        <v>37</v>
      </c>
      <c r="G54" s="122"/>
      <c r="H54" s="118"/>
      <c r="I54" s="122">
        <v>6</v>
      </c>
      <c r="J54" s="122">
        <v>5685</v>
      </c>
      <c r="K54" s="119"/>
      <c r="L54" s="122"/>
      <c r="M54" s="122">
        <v>1391</v>
      </c>
      <c r="N54" s="122">
        <v>50</v>
      </c>
      <c r="O54" s="122"/>
      <c r="P54" s="122"/>
      <c r="Q54" s="122"/>
      <c r="R54" s="122"/>
      <c r="S54" s="122"/>
      <c r="T54" s="122">
        <v>18604</v>
      </c>
      <c r="U54" s="122"/>
      <c r="V54" s="412"/>
      <c r="W54" s="122"/>
      <c r="X54" s="122"/>
      <c r="Y54" s="122"/>
      <c r="Z54" s="122"/>
      <c r="AA54" s="122"/>
      <c r="AB54" s="122"/>
      <c r="AC54" s="122"/>
      <c r="AD54" s="122"/>
      <c r="AE54" s="122"/>
      <c r="AF54" s="122"/>
      <c r="AG54" s="119"/>
      <c r="AH54" s="109"/>
      <c r="AI54" s="123"/>
      <c r="AJ54" s="122"/>
      <c r="AK54" s="122"/>
      <c r="AL54" s="122"/>
      <c r="AM54" s="122"/>
      <c r="AN54" s="111">
        <f>SUM(C54:AM54)</f>
        <v>26026</v>
      </c>
      <c r="AO54" s="102"/>
    </row>
    <row r="55" spans="1:41" ht="14.45" customHeight="1" x14ac:dyDescent="0.2">
      <c r="A55" s="108" t="s">
        <v>249</v>
      </c>
      <c r="B55" s="178" t="s">
        <v>250</v>
      </c>
      <c r="C55" s="120">
        <v>2361</v>
      </c>
      <c r="D55" s="121"/>
      <c r="E55" s="122"/>
      <c r="F55" s="122">
        <v>2</v>
      </c>
      <c r="G55" s="122"/>
      <c r="H55" s="118"/>
      <c r="I55" s="122">
        <v>9</v>
      </c>
      <c r="J55" s="122">
        <v>792</v>
      </c>
      <c r="K55" s="119"/>
      <c r="L55" s="122"/>
      <c r="M55" s="122"/>
      <c r="N55" s="122">
        <v>1475</v>
      </c>
      <c r="O55" s="122"/>
      <c r="P55" s="122"/>
      <c r="Q55" s="122"/>
      <c r="R55" s="122"/>
      <c r="S55" s="122"/>
      <c r="T55" s="122">
        <v>268</v>
      </c>
      <c r="U55" s="122"/>
      <c r="V55" s="412"/>
      <c r="W55" s="122"/>
      <c r="X55" s="122"/>
      <c r="Y55" s="122"/>
      <c r="Z55" s="122"/>
      <c r="AA55" s="122"/>
      <c r="AB55" s="122"/>
      <c r="AC55" s="122"/>
      <c r="AD55" s="122"/>
      <c r="AE55" s="122"/>
      <c r="AF55" s="122"/>
      <c r="AG55" s="119"/>
      <c r="AH55" s="109"/>
      <c r="AI55" s="123"/>
      <c r="AJ55" s="122"/>
      <c r="AK55" s="122"/>
      <c r="AL55" s="122"/>
      <c r="AM55" s="122"/>
      <c r="AN55" s="111">
        <f>SUM(C55:AM55)</f>
        <v>4907</v>
      </c>
      <c r="AO55" s="102"/>
    </row>
    <row r="56" spans="1:41" ht="14.45" customHeight="1" x14ac:dyDescent="0.2">
      <c r="A56" s="108" t="s">
        <v>251</v>
      </c>
      <c r="B56" s="178" t="s">
        <v>252</v>
      </c>
      <c r="C56" s="120">
        <v>3191</v>
      </c>
      <c r="D56" s="121"/>
      <c r="E56" s="122">
        <v>75</v>
      </c>
      <c r="F56" s="122">
        <v>216</v>
      </c>
      <c r="G56" s="122"/>
      <c r="H56" s="118"/>
      <c r="I56" s="122">
        <v>330</v>
      </c>
      <c r="J56" s="122">
        <v>1904</v>
      </c>
      <c r="K56" s="119"/>
      <c r="L56" s="122"/>
      <c r="M56" s="122"/>
      <c r="N56" s="122">
        <v>1630</v>
      </c>
      <c r="O56" s="122"/>
      <c r="P56" s="122"/>
      <c r="Q56" s="122"/>
      <c r="R56" s="122"/>
      <c r="S56" s="122"/>
      <c r="T56" s="122">
        <v>22324</v>
      </c>
      <c r="U56" s="122"/>
      <c r="V56" s="412"/>
      <c r="W56" s="122"/>
      <c r="X56" s="122"/>
      <c r="Y56" s="122"/>
      <c r="Z56" s="122"/>
      <c r="AA56" s="122"/>
      <c r="AB56" s="122"/>
      <c r="AC56" s="122"/>
      <c r="AD56" s="122">
        <v>63</v>
      </c>
      <c r="AE56" s="122"/>
      <c r="AF56" s="122"/>
      <c r="AG56" s="119"/>
      <c r="AH56" s="109"/>
      <c r="AI56" s="123"/>
      <c r="AJ56" s="122"/>
      <c r="AK56" s="122"/>
      <c r="AL56" s="122"/>
      <c r="AM56" s="122"/>
      <c r="AN56" s="111">
        <f>SUM(C56:AM56)</f>
        <v>29733</v>
      </c>
      <c r="AO56" s="102"/>
    </row>
    <row r="57" spans="1:41" ht="14.45" customHeight="1" x14ac:dyDescent="0.2">
      <c r="A57" s="553" t="s">
        <v>253</v>
      </c>
      <c r="B57" s="554"/>
      <c r="C57" s="145">
        <f>SUM(C53:C56)</f>
        <v>7259</v>
      </c>
      <c r="D57" s="143">
        <f t="shared" ref="D57:AM57" si="9">SUM(D53:D56)</f>
        <v>1</v>
      </c>
      <c r="E57" s="129">
        <f t="shared" si="9"/>
        <v>105</v>
      </c>
      <c r="F57" s="142">
        <f t="shared" si="9"/>
        <v>185</v>
      </c>
      <c r="G57" s="142">
        <f t="shared" si="9"/>
        <v>41</v>
      </c>
      <c r="H57" s="118">
        <f t="shared" si="9"/>
        <v>0</v>
      </c>
      <c r="I57" s="142">
        <f t="shared" si="9"/>
        <v>348</v>
      </c>
      <c r="J57" s="142">
        <f t="shared" si="9"/>
        <v>9285</v>
      </c>
      <c r="K57" s="119">
        <f t="shared" si="9"/>
        <v>0</v>
      </c>
      <c r="L57" s="122">
        <f t="shared" si="9"/>
        <v>0</v>
      </c>
      <c r="M57" s="142">
        <f t="shared" si="9"/>
        <v>1391</v>
      </c>
      <c r="N57" s="142">
        <f t="shared" si="9"/>
        <v>3155</v>
      </c>
      <c r="O57" s="142">
        <f t="shared" si="9"/>
        <v>0</v>
      </c>
      <c r="P57" s="142">
        <f t="shared" si="9"/>
        <v>0</v>
      </c>
      <c r="Q57" s="142">
        <f t="shared" si="9"/>
        <v>0</v>
      </c>
      <c r="R57" s="142">
        <f t="shared" si="9"/>
        <v>0</v>
      </c>
      <c r="S57" s="142">
        <f t="shared" si="9"/>
        <v>0</v>
      </c>
      <c r="T57" s="142">
        <f t="shared" si="9"/>
        <v>36618</v>
      </c>
      <c r="U57" s="129">
        <f t="shared" si="9"/>
        <v>0</v>
      </c>
      <c r="V57" s="129">
        <f t="shared" si="9"/>
        <v>0</v>
      </c>
      <c r="W57" s="129">
        <f t="shared" si="9"/>
        <v>0</v>
      </c>
      <c r="X57" s="142">
        <f t="shared" si="9"/>
        <v>0</v>
      </c>
      <c r="Y57" s="142">
        <f t="shared" si="9"/>
        <v>0</v>
      </c>
      <c r="Z57" s="142">
        <f t="shared" si="9"/>
        <v>0</v>
      </c>
      <c r="AA57" s="142">
        <f t="shared" si="9"/>
        <v>0</v>
      </c>
      <c r="AB57" s="129">
        <f t="shared" si="9"/>
        <v>0</v>
      </c>
      <c r="AC57" s="129">
        <f t="shared" si="9"/>
        <v>0</v>
      </c>
      <c r="AD57" s="129">
        <f t="shared" si="9"/>
        <v>63</v>
      </c>
      <c r="AE57" s="129">
        <f t="shared" si="9"/>
        <v>0</v>
      </c>
      <c r="AF57" s="129">
        <f t="shared" si="9"/>
        <v>0</v>
      </c>
      <c r="AG57" s="119">
        <f t="shared" si="9"/>
        <v>0</v>
      </c>
      <c r="AH57" s="109">
        <f t="shared" si="9"/>
        <v>0</v>
      </c>
      <c r="AI57" s="133">
        <f t="shared" si="9"/>
        <v>0</v>
      </c>
      <c r="AJ57" s="142">
        <f t="shared" si="9"/>
        <v>0</v>
      </c>
      <c r="AK57" s="142">
        <f t="shared" si="9"/>
        <v>0</v>
      </c>
      <c r="AL57" s="142">
        <f t="shared" si="9"/>
        <v>0</v>
      </c>
      <c r="AM57" s="142">
        <f t="shared" si="9"/>
        <v>6910</v>
      </c>
      <c r="AN57" s="144">
        <f>SUM(C57:AM57)</f>
        <v>65361</v>
      </c>
      <c r="AO57" s="134"/>
    </row>
    <row r="58" spans="1:41" ht="8.25" customHeight="1" x14ac:dyDescent="0.2">
      <c r="A58" s="135"/>
      <c r="B58" s="136"/>
      <c r="C58" s="137"/>
      <c r="D58" s="137"/>
      <c r="E58" s="137"/>
      <c r="F58" s="137"/>
      <c r="G58" s="137"/>
      <c r="H58" s="138"/>
      <c r="I58" s="137"/>
      <c r="J58" s="137"/>
      <c r="K58" s="138"/>
      <c r="L58" s="138"/>
      <c r="M58" s="137"/>
      <c r="N58" s="137"/>
      <c r="O58" s="137"/>
      <c r="P58" s="137"/>
      <c r="Q58" s="137"/>
      <c r="R58" s="137"/>
      <c r="S58" s="137"/>
      <c r="T58" s="137"/>
      <c r="U58" s="138"/>
      <c r="V58" s="138"/>
      <c r="W58" s="138"/>
      <c r="X58" s="137"/>
      <c r="Y58" s="137"/>
      <c r="Z58" s="137"/>
      <c r="AA58" s="137"/>
      <c r="AB58" s="138"/>
      <c r="AC58" s="138"/>
      <c r="AD58" s="138"/>
      <c r="AE58" s="138"/>
      <c r="AF58" s="138"/>
      <c r="AG58" s="138"/>
      <c r="AH58" s="138"/>
      <c r="AI58" s="138"/>
      <c r="AJ58" s="137"/>
      <c r="AK58" s="137"/>
      <c r="AL58" s="137"/>
      <c r="AM58" s="137"/>
      <c r="AN58" s="107"/>
      <c r="AO58" s="102"/>
    </row>
    <row r="59" spans="1:41" ht="15" x14ac:dyDescent="0.25">
      <c r="A59" s="103" t="s">
        <v>254</v>
      </c>
      <c r="B59" s="308" t="s">
        <v>255</v>
      </c>
      <c r="C59" s="138"/>
      <c r="D59" s="138"/>
      <c r="E59" s="138"/>
      <c r="F59" s="138"/>
      <c r="G59" s="138"/>
      <c r="H59" s="139"/>
      <c r="I59" s="138"/>
      <c r="J59" s="138"/>
      <c r="K59" s="139"/>
      <c r="L59" s="138"/>
      <c r="M59" s="138"/>
      <c r="N59" s="138"/>
      <c r="O59" s="138"/>
      <c r="P59" s="138"/>
      <c r="Q59" s="138"/>
      <c r="R59" s="138"/>
      <c r="S59" s="138"/>
      <c r="T59" s="138"/>
      <c r="U59" s="139"/>
      <c r="V59" s="139"/>
      <c r="W59" s="139"/>
      <c r="X59" s="138"/>
      <c r="Y59" s="138"/>
      <c r="Z59" s="138"/>
      <c r="AA59" s="138"/>
      <c r="AB59" s="139"/>
      <c r="AC59" s="139"/>
      <c r="AD59" s="139"/>
      <c r="AE59" s="139"/>
      <c r="AF59" s="139"/>
      <c r="AG59" s="139"/>
      <c r="AH59" s="139"/>
      <c r="AI59" s="139"/>
      <c r="AJ59" s="138"/>
      <c r="AK59" s="138"/>
      <c r="AL59" s="138"/>
      <c r="AM59" s="138"/>
      <c r="AN59" s="140"/>
      <c r="AO59" s="102"/>
    </row>
    <row r="60" spans="1:41" ht="14.45" customHeight="1" x14ac:dyDescent="0.2">
      <c r="A60" s="108" t="s">
        <v>137</v>
      </c>
      <c r="B60" s="178" t="s">
        <v>256</v>
      </c>
      <c r="C60" s="120"/>
      <c r="D60" s="121"/>
      <c r="E60" s="122"/>
      <c r="F60" s="122"/>
      <c r="G60" s="122"/>
      <c r="H60" s="118"/>
      <c r="I60" s="122"/>
      <c r="J60" s="122">
        <v>252</v>
      </c>
      <c r="K60" s="118"/>
      <c r="L60" s="122"/>
      <c r="M60" s="122">
        <v>205</v>
      </c>
      <c r="N60" s="122">
        <v>118</v>
      </c>
      <c r="O60" s="122"/>
      <c r="P60" s="122"/>
      <c r="Q60" s="122"/>
      <c r="R60" s="122">
        <v>115</v>
      </c>
      <c r="S60" s="122"/>
      <c r="T60" s="122">
        <v>1647</v>
      </c>
      <c r="U60" s="122"/>
      <c r="V60" s="412"/>
      <c r="W60" s="122"/>
      <c r="X60" s="122"/>
      <c r="Y60" s="122"/>
      <c r="Z60" s="122"/>
      <c r="AA60" s="122"/>
      <c r="AB60" s="122"/>
      <c r="AC60" s="122"/>
      <c r="AD60" s="122"/>
      <c r="AE60" s="122"/>
      <c r="AF60" s="122"/>
      <c r="AG60" s="119"/>
      <c r="AH60" s="109"/>
      <c r="AI60" s="123"/>
      <c r="AJ60" s="122"/>
      <c r="AK60" s="122"/>
      <c r="AL60" s="122"/>
      <c r="AM60" s="122"/>
      <c r="AN60" s="111">
        <f t="shared" ref="AN60:AN65" si="10">SUM(C60:AM60)</f>
        <v>2337</v>
      </c>
      <c r="AO60" s="102"/>
    </row>
    <row r="61" spans="1:41" ht="14.45" customHeight="1" x14ac:dyDescent="0.2">
      <c r="A61" s="108" t="s">
        <v>257</v>
      </c>
      <c r="B61" s="178" t="s">
        <v>258</v>
      </c>
      <c r="C61" s="120"/>
      <c r="D61" s="121"/>
      <c r="E61" s="122"/>
      <c r="F61" s="122"/>
      <c r="G61" s="122"/>
      <c r="H61" s="118"/>
      <c r="I61" s="122"/>
      <c r="J61" s="122">
        <v>4</v>
      </c>
      <c r="K61" s="118"/>
      <c r="L61" s="122"/>
      <c r="M61" s="122"/>
      <c r="N61" s="122"/>
      <c r="O61" s="122"/>
      <c r="P61" s="122"/>
      <c r="Q61" s="122"/>
      <c r="R61" s="122"/>
      <c r="S61" s="122"/>
      <c r="T61" s="122"/>
      <c r="U61" s="122"/>
      <c r="V61" s="412"/>
      <c r="W61" s="122"/>
      <c r="X61" s="122"/>
      <c r="Y61" s="122"/>
      <c r="Z61" s="122"/>
      <c r="AA61" s="122"/>
      <c r="AB61" s="122"/>
      <c r="AC61" s="122"/>
      <c r="AD61" s="122"/>
      <c r="AE61" s="122"/>
      <c r="AF61" s="122"/>
      <c r="AG61" s="119"/>
      <c r="AH61" s="109"/>
      <c r="AI61" s="123"/>
      <c r="AJ61" s="122">
        <v>175</v>
      </c>
      <c r="AK61" s="122"/>
      <c r="AL61" s="122"/>
      <c r="AM61" s="122"/>
      <c r="AN61" s="111">
        <f t="shared" si="10"/>
        <v>179</v>
      </c>
      <c r="AO61" s="102"/>
    </row>
    <row r="62" spans="1:41" ht="14.45" customHeight="1" x14ac:dyDescent="0.2">
      <c r="A62" s="108" t="s">
        <v>259</v>
      </c>
      <c r="B62" s="178" t="s">
        <v>260</v>
      </c>
      <c r="C62" s="120">
        <v>2251</v>
      </c>
      <c r="D62" s="121"/>
      <c r="E62" s="122"/>
      <c r="F62" s="122">
        <v>32</v>
      </c>
      <c r="G62" s="122"/>
      <c r="H62" s="118"/>
      <c r="I62" s="122">
        <v>95</v>
      </c>
      <c r="J62" s="122">
        <v>1053</v>
      </c>
      <c r="K62" s="118"/>
      <c r="L62" s="122">
        <v>242</v>
      </c>
      <c r="M62" s="122"/>
      <c r="N62" s="122">
        <v>74</v>
      </c>
      <c r="O62" s="122"/>
      <c r="P62" s="122"/>
      <c r="Q62" s="122"/>
      <c r="R62" s="122">
        <v>1875</v>
      </c>
      <c r="S62" s="122"/>
      <c r="T62" s="122">
        <v>5807</v>
      </c>
      <c r="U62" s="122"/>
      <c r="V62" s="412"/>
      <c r="W62" s="122"/>
      <c r="X62" s="122"/>
      <c r="Y62" s="122"/>
      <c r="Z62" s="122"/>
      <c r="AA62" s="122"/>
      <c r="AB62" s="122"/>
      <c r="AC62" s="122"/>
      <c r="AD62" s="122">
        <v>589</v>
      </c>
      <c r="AE62" s="122"/>
      <c r="AF62" s="122"/>
      <c r="AG62" s="119"/>
      <c r="AH62" s="109"/>
      <c r="AI62" s="123"/>
      <c r="AJ62" s="122"/>
      <c r="AK62" s="122">
        <v>49</v>
      </c>
      <c r="AL62" s="122"/>
      <c r="AM62" s="122">
        <v>1250</v>
      </c>
      <c r="AN62" s="111">
        <f t="shared" si="10"/>
        <v>13317</v>
      </c>
      <c r="AO62" s="102"/>
    </row>
    <row r="63" spans="1:41" ht="14.45" customHeight="1" x14ac:dyDescent="0.2">
      <c r="A63" s="108" t="s">
        <v>261</v>
      </c>
      <c r="B63" s="178" t="s">
        <v>262</v>
      </c>
      <c r="C63" s="120"/>
      <c r="D63" s="121"/>
      <c r="E63" s="122"/>
      <c r="F63" s="122">
        <v>175</v>
      </c>
      <c r="G63" s="122"/>
      <c r="H63" s="118"/>
      <c r="I63" s="122"/>
      <c r="J63" s="122">
        <v>88</v>
      </c>
      <c r="K63" s="118"/>
      <c r="L63" s="122"/>
      <c r="M63" s="122"/>
      <c r="N63" s="122"/>
      <c r="O63" s="122">
        <v>15</v>
      </c>
      <c r="P63" s="122"/>
      <c r="Q63" s="122"/>
      <c r="R63" s="122"/>
      <c r="S63" s="122"/>
      <c r="T63" s="122">
        <v>180</v>
      </c>
      <c r="U63" s="122"/>
      <c r="V63" s="412"/>
      <c r="W63" s="122"/>
      <c r="X63" s="122"/>
      <c r="Y63" s="122"/>
      <c r="Z63" s="122"/>
      <c r="AA63" s="122"/>
      <c r="AB63" s="122"/>
      <c r="AC63" s="122"/>
      <c r="AD63" s="122"/>
      <c r="AE63" s="122"/>
      <c r="AF63" s="122"/>
      <c r="AG63" s="119"/>
      <c r="AH63" s="109"/>
      <c r="AI63" s="123"/>
      <c r="AJ63" s="122"/>
      <c r="AK63" s="122"/>
      <c r="AL63" s="122"/>
      <c r="AM63" s="122"/>
      <c r="AN63" s="111">
        <f t="shared" si="10"/>
        <v>458</v>
      </c>
      <c r="AO63" s="102"/>
    </row>
    <row r="64" spans="1:41" ht="14.45" customHeight="1" x14ac:dyDescent="0.2">
      <c r="A64" s="108" t="s">
        <v>263</v>
      </c>
      <c r="B64" s="178" t="s">
        <v>264</v>
      </c>
      <c r="C64" s="120">
        <v>2865</v>
      </c>
      <c r="D64" s="121"/>
      <c r="E64" s="122"/>
      <c r="F64" s="122"/>
      <c r="G64" s="122"/>
      <c r="H64" s="118"/>
      <c r="I64" s="122">
        <v>8</v>
      </c>
      <c r="J64" s="122">
        <v>1541</v>
      </c>
      <c r="K64" s="118"/>
      <c r="L64" s="122"/>
      <c r="M64" s="122"/>
      <c r="N64" s="122">
        <v>4992</v>
      </c>
      <c r="O64" s="122"/>
      <c r="P64" s="122"/>
      <c r="Q64" s="122"/>
      <c r="R64" s="122"/>
      <c r="S64" s="122"/>
      <c r="T64" s="122">
        <v>5931</v>
      </c>
      <c r="U64" s="122"/>
      <c r="V64" s="412"/>
      <c r="W64" s="122"/>
      <c r="X64" s="122">
        <v>608</v>
      </c>
      <c r="Y64" s="122"/>
      <c r="Z64" s="122"/>
      <c r="AA64" s="122"/>
      <c r="AB64" s="122"/>
      <c r="AC64" s="122"/>
      <c r="AD64" s="122"/>
      <c r="AE64" s="122"/>
      <c r="AF64" s="122"/>
      <c r="AG64" s="119"/>
      <c r="AH64" s="109"/>
      <c r="AI64" s="123"/>
      <c r="AJ64" s="122"/>
      <c r="AK64" s="122"/>
      <c r="AL64" s="122"/>
      <c r="AM64" s="122"/>
      <c r="AN64" s="124">
        <f t="shared" si="10"/>
        <v>15945</v>
      </c>
      <c r="AO64" s="102"/>
    </row>
    <row r="65" spans="1:41" ht="14.45" customHeight="1" x14ac:dyDescent="0.2">
      <c r="A65" s="553" t="s">
        <v>265</v>
      </c>
      <c r="B65" s="554"/>
      <c r="C65" s="120">
        <f>SUM(C60:C64)</f>
        <v>5116</v>
      </c>
      <c r="D65" s="122">
        <f t="shared" ref="D65:AM65" si="11">SUM(D60:D64)</f>
        <v>0</v>
      </c>
      <c r="E65" s="122">
        <f t="shared" si="11"/>
        <v>0</v>
      </c>
      <c r="F65" s="122">
        <f t="shared" si="11"/>
        <v>207</v>
      </c>
      <c r="G65" s="122">
        <f t="shared" si="11"/>
        <v>0</v>
      </c>
      <c r="H65" s="118">
        <f t="shared" si="11"/>
        <v>0</v>
      </c>
      <c r="I65" s="122">
        <f t="shared" si="11"/>
        <v>103</v>
      </c>
      <c r="J65" s="122">
        <f t="shared" si="11"/>
        <v>2938</v>
      </c>
      <c r="K65" s="118">
        <f t="shared" si="11"/>
        <v>0</v>
      </c>
      <c r="L65" s="122">
        <f t="shared" si="11"/>
        <v>242</v>
      </c>
      <c r="M65" s="122">
        <f t="shared" si="11"/>
        <v>205</v>
      </c>
      <c r="N65" s="122">
        <f t="shared" si="11"/>
        <v>5184</v>
      </c>
      <c r="O65" s="122">
        <f t="shared" si="11"/>
        <v>15</v>
      </c>
      <c r="P65" s="122">
        <f t="shared" si="11"/>
        <v>0</v>
      </c>
      <c r="Q65" s="122">
        <f t="shared" si="11"/>
        <v>0</v>
      </c>
      <c r="R65" s="122">
        <f t="shared" si="11"/>
        <v>1990</v>
      </c>
      <c r="S65" s="122">
        <f t="shared" si="11"/>
        <v>0</v>
      </c>
      <c r="T65" s="122">
        <f t="shared" si="11"/>
        <v>13565</v>
      </c>
      <c r="U65" s="122">
        <f t="shared" si="11"/>
        <v>0</v>
      </c>
      <c r="V65" s="122">
        <f t="shared" si="11"/>
        <v>0</v>
      </c>
      <c r="W65" s="122">
        <f t="shared" si="11"/>
        <v>0</v>
      </c>
      <c r="X65" s="122">
        <f t="shared" si="11"/>
        <v>608</v>
      </c>
      <c r="Y65" s="122">
        <f t="shared" si="11"/>
        <v>0</v>
      </c>
      <c r="Z65" s="122">
        <f t="shared" si="11"/>
        <v>0</v>
      </c>
      <c r="AA65" s="122">
        <f t="shared" si="11"/>
        <v>0</v>
      </c>
      <c r="AB65" s="122">
        <f t="shared" si="11"/>
        <v>0</v>
      </c>
      <c r="AC65" s="122">
        <f t="shared" si="11"/>
        <v>0</v>
      </c>
      <c r="AD65" s="122">
        <f t="shared" si="11"/>
        <v>589</v>
      </c>
      <c r="AE65" s="122">
        <f t="shared" si="11"/>
        <v>0</v>
      </c>
      <c r="AF65" s="122">
        <f t="shared" si="11"/>
        <v>0</v>
      </c>
      <c r="AG65" s="119">
        <f t="shared" si="11"/>
        <v>0</v>
      </c>
      <c r="AH65" s="109">
        <f t="shared" si="11"/>
        <v>0</v>
      </c>
      <c r="AI65" s="123">
        <f t="shared" si="11"/>
        <v>0</v>
      </c>
      <c r="AJ65" s="122">
        <f t="shared" si="11"/>
        <v>175</v>
      </c>
      <c r="AK65" s="122">
        <f t="shared" si="11"/>
        <v>49</v>
      </c>
      <c r="AL65" s="122">
        <f t="shared" si="11"/>
        <v>0</v>
      </c>
      <c r="AM65" s="122">
        <f t="shared" si="11"/>
        <v>1250</v>
      </c>
      <c r="AN65" s="144">
        <f t="shared" si="10"/>
        <v>32236</v>
      </c>
      <c r="AO65" s="134"/>
    </row>
    <row r="66" spans="1:41" ht="8.25" customHeight="1" x14ac:dyDescent="0.2">
      <c r="A66" s="135"/>
      <c r="B66" s="248"/>
      <c r="C66" s="137"/>
      <c r="D66" s="137"/>
      <c r="E66" s="137"/>
      <c r="F66" s="137"/>
      <c r="G66" s="137"/>
      <c r="H66" s="138"/>
      <c r="I66" s="137"/>
      <c r="J66" s="137"/>
      <c r="K66" s="138"/>
      <c r="L66" s="137"/>
      <c r="M66" s="137"/>
      <c r="N66" s="137"/>
      <c r="O66" s="137"/>
      <c r="P66" s="137"/>
      <c r="Q66" s="137"/>
      <c r="R66" s="137"/>
      <c r="S66" s="137"/>
      <c r="T66" s="137"/>
      <c r="U66" s="138"/>
      <c r="V66" s="138"/>
      <c r="W66" s="138"/>
      <c r="X66" s="137"/>
      <c r="Y66" s="137"/>
      <c r="Z66" s="138"/>
      <c r="AA66" s="138"/>
      <c r="AB66" s="138"/>
      <c r="AC66" s="138"/>
      <c r="AD66" s="138"/>
      <c r="AE66" s="138"/>
      <c r="AF66" s="138"/>
      <c r="AG66" s="138"/>
      <c r="AH66" s="138"/>
      <c r="AI66" s="138"/>
      <c r="AJ66" s="137"/>
      <c r="AK66" s="137"/>
      <c r="AL66" s="137"/>
      <c r="AM66" s="137"/>
      <c r="AN66" s="107"/>
      <c r="AO66" s="102"/>
    </row>
    <row r="67" spans="1:41" ht="14.45" customHeight="1" x14ac:dyDescent="0.25">
      <c r="A67" s="103" t="s">
        <v>266</v>
      </c>
      <c r="B67" s="308" t="s">
        <v>267</v>
      </c>
      <c r="C67" s="138"/>
      <c r="D67" s="138"/>
      <c r="E67" s="138"/>
      <c r="F67" s="138"/>
      <c r="G67" s="138"/>
      <c r="H67" s="139"/>
      <c r="I67" s="138"/>
      <c r="J67" s="138"/>
      <c r="K67" s="139"/>
      <c r="L67" s="138"/>
      <c r="M67" s="138"/>
      <c r="N67" s="138"/>
      <c r="O67" s="138"/>
      <c r="P67" s="138"/>
      <c r="Q67" s="138"/>
      <c r="R67" s="138"/>
      <c r="S67" s="138"/>
      <c r="T67" s="138"/>
      <c r="U67" s="139"/>
      <c r="V67" s="139"/>
      <c r="W67" s="139"/>
      <c r="X67" s="138"/>
      <c r="Y67" s="138"/>
      <c r="Z67" s="138"/>
      <c r="AA67" s="138"/>
      <c r="AB67" s="139"/>
      <c r="AC67" s="139"/>
      <c r="AD67" s="139"/>
      <c r="AE67" s="139"/>
      <c r="AF67" s="139"/>
      <c r="AG67" s="139"/>
      <c r="AH67" s="139"/>
      <c r="AI67" s="139"/>
      <c r="AJ67" s="138"/>
      <c r="AK67" s="138"/>
      <c r="AL67" s="138"/>
      <c r="AM67" s="138"/>
      <c r="AN67" s="140"/>
      <c r="AO67" s="102"/>
    </row>
    <row r="68" spans="1:41" ht="14.45" customHeight="1" x14ac:dyDescent="0.2">
      <c r="A68" s="108" t="s">
        <v>138</v>
      </c>
      <c r="B68" s="178" t="s">
        <v>268</v>
      </c>
      <c r="C68" s="120">
        <v>1746</v>
      </c>
      <c r="D68" s="121"/>
      <c r="E68" s="122"/>
      <c r="F68" s="122">
        <v>3</v>
      </c>
      <c r="G68" s="122"/>
      <c r="H68" s="118"/>
      <c r="I68" s="122">
        <v>-1</v>
      </c>
      <c r="J68" s="122">
        <v>405</v>
      </c>
      <c r="K68" s="118"/>
      <c r="L68" s="122"/>
      <c r="M68" s="122"/>
      <c r="N68" s="122">
        <v>760</v>
      </c>
      <c r="O68" s="122"/>
      <c r="P68" s="122"/>
      <c r="Q68" s="122"/>
      <c r="R68" s="122"/>
      <c r="S68" s="122"/>
      <c r="T68" s="122">
        <v>34429</v>
      </c>
      <c r="U68" s="122"/>
      <c r="V68" s="412"/>
      <c r="W68" s="122"/>
      <c r="X68" s="122"/>
      <c r="Y68" s="122"/>
      <c r="Z68" s="122"/>
      <c r="AA68" s="122"/>
      <c r="AB68" s="122"/>
      <c r="AC68" s="122"/>
      <c r="AD68" s="122"/>
      <c r="AE68" s="122"/>
      <c r="AF68" s="122"/>
      <c r="AG68" s="119"/>
      <c r="AH68" s="109"/>
      <c r="AI68" s="123"/>
      <c r="AJ68" s="122">
        <v>1023</v>
      </c>
      <c r="AK68" s="122">
        <v>998</v>
      </c>
      <c r="AL68" s="122"/>
      <c r="AM68" s="122"/>
      <c r="AN68" s="111">
        <f>SUM(C68:AM68)</f>
        <v>39363</v>
      </c>
      <c r="AO68" s="102"/>
    </row>
    <row r="69" spans="1:41" ht="14.45" customHeight="1" x14ac:dyDescent="0.2">
      <c r="A69" s="108" t="s">
        <v>139</v>
      </c>
      <c r="B69" s="178" t="s">
        <v>269</v>
      </c>
      <c r="C69" s="120">
        <v>1674</v>
      </c>
      <c r="D69" s="121"/>
      <c r="E69" s="122"/>
      <c r="F69" s="122"/>
      <c r="G69" s="122"/>
      <c r="H69" s="118"/>
      <c r="I69" s="122">
        <v>-1</v>
      </c>
      <c r="J69" s="122">
        <v>760</v>
      </c>
      <c r="K69" s="118"/>
      <c r="L69" s="122"/>
      <c r="M69" s="122"/>
      <c r="N69" s="122">
        <v>714</v>
      </c>
      <c r="O69" s="122"/>
      <c r="P69" s="122"/>
      <c r="Q69" s="122"/>
      <c r="R69" s="122">
        <v>479</v>
      </c>
      <c r="S69" s="122"/>
      <c r="T69" s="122">
        <v>9542</v>
      </c>
      <c r="U69" s="122"/>
      <c r="V69" s="412"/>
      <c r="W69" s="122"/>
      <c r="X69" s="122"/>
      <c r="Y69" s="122"/>
      <c r="Z69" s="122"/>
      <c r="AA69" s="122"/>
      <c r="AB69" s="122"/>
      <c r="AC69" s="122"/>
      <c r="AD69" s="122"/>
      <c r="AE69" s="122"/>
      <c r="AF69" s="122"/>
      <c r="AG69" s="119"/>
      <c r="AH69" s="109"/>
      <c r="AI69" s="123"/>
      <c r="AJ69" s="122"/>
      <c r="AK69" s="122"/>
      <c r="AL69" s="122"/>
      <c r="AM69" s="122"/>
      <c r="AN69" s="111">
        <f>SUM(C69:AM69)</f>
        <v>13168</v>
      </c>
      <c r="AO69" s="102"/>
    </row>
    <row r="70" spans="1:41" ht="14.45" customHeight="1" x14ac:dyDescent="0.2">
      <c r="A70" s="108" t="s">
        <v>270</v>
      </c>
      <c r="B70" s="178" t="s">
        <v>271</v>
      </c>
      <c r="C70" s="120"/>
      <c r="D70" s="121"/>
      <c r="E70" s="122"/>
      <c r="F70" s="122"/>
      <c r="G70" s="122"/>
      <c r="H70" s="118"/>
      <c r="I70" s="122"/>
      <c r="J70" s="122">
        <v>143</v>
      </c>
      <c r="K70" s="118"/>
      <c r="L70" s="122"/>
      <c r="M70" s="122"/>
      <c r="N70" s="122"/>
      <c r="O70" s="122"/>
      <c r="P70" s="122"/>
      <c r="Q70" s="122"/>
      <c r="R70" s="122"/>
      <c r="S70" s="122"/>
      <c r="T70" s="122">
        <v>2273</v>
      </c>
      <c r="U70" s="122"/>
      <c r="V70" s="412"/>
      <c r="W70" s="122"/>
      <c r="X70" s="122"/>
      <c r="Y70" s="122"/>
      <c r="Z70" s="122"/>
      <c r="AA70" s="122"/>
      <c r="AB70" s="122"/>
      <c r="AC70" s="122"/>
      <c r="AD70" s="122"/>
      <c r="AE70" s="122"/>
      <c r="AF70" s="122"/>
      <c r="AG70" s="119"/>
      <c r="AH70" s="109"/>
      <c r="AI70" s="123"/>
      <c r="AJ70" s="122"/>
      <c r="AK70" s="122"/>
      <c r="AL70" s="122"/>
      <c r="AM70" s="122"/>
      <c r="AN70" s="111">
        <f>SUM(C70:AM70)</f>
        <v>2416</v>
      </c>
      <c r="AO70" s="102"/>
    </row>
    <row r="71" spans="1:41" ht="14.45" customHeight="1" x14ac:dyDescent="0.2">
      <c r="A71" s="553" t="s">
        <v>272</v>
      </c>
      <c r="B71" s="554"/>
      <c r="C71" s="145">
        <f>SUM(C68:C70)</f>
        <v>3420</v>
      </c>
      <c r="D71" s="143">
        <f t="shared" ref="D71:AM71" si="12">SUM(D68:D70)</f>
        <v>0</v>
      </c>
      <c r="E71" s="129">
        <f t="shared" si="12"/>
        <v>0</v>
      </c>
      <c r="F71" s="142">
        <f t="shared" si="12"/>
        <v>3</v>
      </c>
      <c r="G71" s="142">
        <f t="shared" si="12"/>
        <v>0</v>
      </c>
      <c r="H71" s="118">
        <f t="shared" si="12"/>
        <v>0</v>
      </c>
      <c r="I71" s="142">
        <f t="shared" si="12"/>
        <v>-2</v>
      </c>
      <c r="J71" s="142">
        <f t="shared" si="12"/>
        <v>1308</v>
      </c>
      <c r="K71" s="118">
        <f t="shared" si="12"/>
        <v>0</v>
      </c>
      <c r="L71" s="142">
        <f t="shared" si="12"/>
        <v>0</v>
      </c>
      <c r="M71" s="142">
        <f t="shared" si="12"/>
        <v>0</v>
      </c>
      <c r="N71" s="142">
        <f t="shared" si="12"/>
        <v>1474</v>
      </c>
      <c r="O71" s="142">
        <f t="shared" si="12"/>
        <v>0</v>
      </c>
      <c r="P71" s="142">
        <f t="shared" si="12"/>
        <v>0</v>
      </c>
      <c r="Q71" s="142">
        <f t="shared" si="12"/>
        <v>0</v>
      </c>
      <c r="R71" s="142">
        <f t="shared" si="12"/>
        <v>479</v>
      </c>
      <c r="S71" s="142">
        <f t="shared" si="12"/>
        <v>0</v>
      </c>
      <c r="T71" s="142">
        <f t="shared" si="12"/>
        <v>46244</v>
      </c>
      <c r="U71" s="129">
        <f t="shared" si="12"/>
        <v>0</v>
      </c>
      <c r="V71" s="129">
        <f t="shared" si="12"/>
        <v>0</v>
      </c>
      <c r="W71" s="129">
        <f t="shared" si="12"/>
        <v>0</v>
      </c>
      <c r="X71" s="142">
        <f t="shared" si="12"/>
        <v>0</v>
      </c>
      <c r="Y71" s="142">
        <f t="shared" si="12"/>
        <v>0</v>
      </c>
      <c r="Z71" s="142">
        <f t="shared" si="12"/>
        <v>0</v>
      </c>
      <c r="AA71" s="142">
        <f t="shared" si="12"/>
        <v>0</v>
      </c>
      <c r="AB71" s="129">
        <f t="shared" si="12"/>
        <v>0</v>
      </c>
      <c r="AC71" s="129">
        <f t="shared" si="12"/>
        <v>0</v>
      </c>
      <c r="AD71" s="129">
        <f t="shared" si="12"/>
        <v>0</v>
      </c>
      <c r="AE71" s="129">
        <f t="shared" si="12"/>
        <v>0</v>
      </c>
      <c r="AF71" s="129">
        <f t="shared" si="12"/>
        <v>0</v>
      </c>
      <c r="AG71" s="119">
        <f t="shared" si="12"/>
        <v>0</v>
      </c>
      <c r="AH71" s="109">
        <f t="shared" si="12"/>
        <v>0</v>
      </c>
      <c r="AI71" s="133">
        <f t="shared" si="12"/>
        <v>0</v>
      </c>
      <c r="AJ71" s="142">
        <f t="shared" si="12"/>
        <v>1023</v>
      </c>
      <c r="AK71" s="142">
        <f t="shared" si="12"/>
        <v>998</v>
      </c>
      <c r="AL71" s="142">
        <f t="shared" si="12"/>
        <v>0</v>
      </c>
      <c r="AM71" s="142">
        <f t="shared" si="12"/>
        <v>0</v>
      </c>
      <c r="AN71" s="144">
        <f>SUM(C71:AM71)</f>
        <v>54947</v>
      </c>
      <c r="AO71" s="134"/>
    </row>
    <row r="72" spans="1:41" ht="8.25" customHeight="1" x14ac:dyDescent="0.2">
      <c r="A72" s="135"/>
      <c r="B72" s="136"/>
      <c r="C72" s="137"/>
      <c r="D72" s="137"/>
      <c r="E72" s="137"/>
      <c r="F72" s="137"/>
      <c r="G72" s="137"/>
      <c r="H72" s="138"/>
      <c r="I72" s="137"/>
      <c r="J72" s="137"/>
      <c r="K72" s="138"/>
      <c r="L72" s="137"/>
      <c r="M72" s="137"/>
      <c r="N72" s="137"/>
      <c r="O72" s="137"/>
      <c r="P72" s="137"/>
      <c r="Q72" s="137"/>
      <c r="R72" s="137"/>
      <c r="S72" s="137"/>
      <c r="T72" s="137"/>
      <c r="U72" s="138"/>
      <c r="V72" s="138"/>
      <c r="W72" s="138"/>
      <c r="X72" s="137"/>
      <c r="Y72" s="137"/>
      <c r="Z72" s="137"/>
      <c r="AA72" s="137"/>
      <c r="AB72" s="138"/>
      <c r="AC72" s="138"/>
      <c r="AD72" s="138"/>
      <c r="AE72" s="138"/>
      <c r="AF72" s="138"/>
      <c r="AG72" s="138"/>
      <c r="AH72" s="138"/>
      <c r="AI72" s="138"/>
      <c r="AJ72" s="137"/>
      <c r="AK72" s="137"/>
      <c r="AL72" s="137"/>
      <c r="AM72" s="137"/>
      <c r="AN72" s="107"/>
      <c r="AO72" s="102"/>
    </row>
    <row r="73" spans="1:41" ht="14.45" customHeight="1" x14ac:dyDescent="0.25">
      <c r="A73" s="103" t="s">
        <v>273</v>
      </c>
      <c r="B73" s="308" t="s">
        <v>274</v>
      </c>
      <c r="C73" s="138"/>
      <c r="D73" s="138"/>
      <c r="E73" s="138"/>
      <c r="F73" s="138"/>
      <c r="G73" s="138"/>
      <c r="H73" s="139"/>
      <c r="I73" s="138"/>
      <c r="J73" s="138"/>
      <c r="K73" s="139"/>
      <c r="L73" s="139"/>
      <c r="M73" s="138"/>
      <c r="N73" s="138"/>
      <c r="O73" s="138"/>
      <c r="P73" s="138"/>
      <c r="Q73" s="138"/>
      <c r="R73" s="138"/>
      <c r="S73" s="138"/>
      <c r="T73" s="138"/>
      <c r="U73" s="139"/>
      <c r="V73" s="139"/>
      <c r="W73" s="139"/>
      <c r="X73" s="138"/>
      <c r="Y73" s="138"/>
      <c r="Z73" s="138"/>
      <c r="AA73" s="138"/>
      <c r="AB73" s="139"/>
      <c r="AC73" s="139"/>
      <c r="AD73" s="139"/>
      <c r="AE73" s="139"/>
      <c r="AF73" s="139"/>
      <c r="AG73" s="139"/>
      <c r="AH73" s="139"/>
      <c r="AI73" s="139"/>
      <c r="AJ73" s="138"/>
      <c r="AK73" s="138"/>
      <c r="AL73" s="138"/>
      <c r="AM73" s="138"/>
      <c r="AN73" s="140"/>
      <c r="AO73" s="102"/>
    </row>
    <row r="74" spans="1:41" ht="14.45" customHeight="1" x14ac:dyDescent="0.2">
      <c r="A74" s="108" t="s">
        <v>275</v>
      </c>
      <c r="B74" s="178" t="s">
        <v>697</v>
      </c>
      <c r="C74" s="120">
        <v>3815</v>
      </c>
      <c r="D74" s="121">
        <v>372</v>
      </c>
      <c r="E74" s="122"/>
      <c r="F74" s="122">
        <v>27</v>
      </c>
      <c r="G74" s="122"/>
      <c r="H74" s="118"/>
      <c r="I74" s="122">
        <v>147</v>
      </c>
      <c r="J74" s="122">
        <v>766</v>
      </c>
      <c r="K74" s="119"/>
      <c r="L74" s="122"/>
      <c r="M74" s="122"/>
      <c r="N74" s="122">
        <v>2090</v>
      </c>
      <c r="O74" s="122"/>
      <c r="P74" s="122"/>
      <c r="Q74" s="122"/>
      <c r="R74" s="122"/>
      <c r="S74" s="122"/>
      <c r="T74" s="122">
        <v>2359</v>
      </c>
      <c r="U74" s="122"/>
      <c r="V74" s="412"/>
      <c r="W74" s="122"/>
      <c r="X74" s="122">
        <v>800</v>
      </c>
      <c r="Y74" s="122"/>
      <c r="Z74" s="122"/>
      <c r="AA74" s="122"/>
      <c r="AB74" s="122"/>
      <c r="AC74" s="122"/>
      <c r="AD74" s="122">
        <v>1514</v>
      </c>
      <c r="AE74" s="122"/>
      <c r="AF74" s="122"/>
      <c r="AG74" s="119"/>
      <c r="AH74" s="109"/>
      <c r="AI74" s="123"/>
      <c r="AJ74" s="122"/>
      <c r="AK74" s="122"/>
      <c r="AL74" s="122"/>
      <c r="AM74" s="122"/>
      <c r="AN74" s="111">
        <f>SUM(C74:AM74)</f>
        <v>11890</v>
      </c>
      <c r="AO74" s="102"/>
    </row>
    <row r="75" spans="1:41" ht="14.45" customHeight="1" x14ac:dyDescent="0.2">
      <c r="A75" s="108" t="s">
        <v>276</v>
      </c>
      <c r="B75" s="178" t="s">
        <v>277</v>
      </c>
      <c r="C75" s="120">
        <v>148</v>
      </c>
      <c r="D75" s="121"/>
      <c r="E75" s="122"/>
      <c r="F75" s="122">
        <v>27</v>
      </c>
      <c r="G75" s="122"/>
      <c r="H75" s="118"/>
      <c r="I75" s="122">
        <v>122</v>
      </c>
      <c r="J75" s="122">
        <v>320</v>
      </c>
      <c r="K75" s="119"/>
      <c r="L75" s="123"/>
      <c r="M75" s="122"/>
      <c r="N75" s="122">
        <v>1849</v>
      </c>
      <c r="O75" s="122"/>
      <c r="P75" s="122"/>
      <c r="Q75" s="122"/>
      <c r="R75" s="122"/>
      <c r="S75" s="122"/>
      <c r="T75" s="122">
        <v>167</v>
      </c>
      <c r="U75" s="122"/>
      <c r="V75" s="412"/>
      <c r="W75" s="122"/>
      <c r="X75" s="122"/>
      <c r="Y75" s="122"/>
      <c r="Z75" s="122"/>
      <c r="AA75" s="122"/>
      <c r="AB75" s="122"/>
      <c r="AC75" s="122"/>
      <c r="AD75" s="122"/>
      <c r="AE75" s="122"/>
      <c r="AF75" s="122"/>
      <c r="AG75" s="119"/>
      <c r="AH75" s="109"/>
      <c r="AI75" s="123"/>
      <c r="AJ75" s="122"/>
      <c r="AK75" s="122"/>
      <c r="AL75" s="122"/>
      <c r="AM75" s="122"/>
      <c r="AN75" s="111">
        <f>SUM(C75:AM75)</f>
        <v>2633</v>
      </c>
      <c r="AO75" s="102"/>
    </row>
    <row r="76" spans="1:41" ht="14.45" customHeight="1" x14ac:dyDescent="0.2">
      <c r="A76" s="108" t="s">
        <v>278</v>
      </c>
      <c r="B76" s="178" t="s">
        <v>279</v>
      </c>
      <c r="C76" s="120">
        <v>1949</v>
      </c>
      <c r="D76" s="121"/>
      <c r="E76" s="122"/>
      <c r="F76" s="122"/>
      <c r="G76" s="122"/>
      <c r="H76" s="118"/>
      <c r="I76" s="122">
        <v>-1</v>
      </c>
      <c r="J76" s="122">
        <v>86</v>
      </c>
      <c r="K76" s="119"/>
      <c r="L76" s="123"/>
      <c r="M76" s="122"/>
      <c r="N76" s="122">
        <v>360</v>
      </c>
      <c r="O76" s="122"/>
      <c r="P76" s="122"/>
      <c r="Q76" s="122"/>
      <c r="R76" s="122"/>
      <c r="S76" s="122"/>
      <c r="T76" s="122"/>
      <c r="U76" s="122"/>
      <c r="V76" s="412"/>
      <c r="W76" s="122"/>
      <c r="X76" s="122">
        <v>703</v>
      </c>
      <c r="Y76" s="122"/>
      <c r="Z76" s="122"/>
      <c r="AA76" s="122"/>
      <c r="AB76" s="122"/>
      <c r="AC76" s="122"/>
      <c r="AD76" s="122"/>
      <c r="AE76" s="122"/>
      <c r="AF76" s="122"/>
      <c r="AG76" s="119"/>
      <c r="AH76" s="109"/>
      <c r="AI76" s="123"/>
      <c r="AJ76" s="122"/>
      <c r="AK76" s="122"/>
      <c r="AL76" s="122"/>
      <c r="AM76" s="122"/>
      <c r="AN76" s="111">
        <f>SUM(C76:AM76)</f>
        <v>3097</v>
      </c>
      <c r="AO76" s="102"/>
    </row>
    <row r="77" spans="1:41" ht="14.45" customHeight="1" x14ac:dyDescent="0.2">
      <c r="A77" s="108" t="s">
        <v>280</v>
      </c>
      <c r="B77" s="178" t="s">
        <v>281</v>
      </c>
      <c r="C77" s="120"/>
      <c r="D77" s="121"/>
      <c r="E77" s="122">
        <v>2527</v>
      </c>
      <c r="F77" s="122">
        <v>46</v>
      </c>
      <c r="G77" s="122"/>
      <c r="H77" s="118"/>
      <c r="I77" s="122">
        <v>62</v>
      </c>
      <c r="J77" s="122">
        <v>279</v>
      </c>
      <c r="K77" s="119"/>
      <c r="L77" s="122"/>
      <c r="M77" s="122"/>
      <c r="N77" s="122">
        <v>2139</v>
      </c>
      <c r="O77" s="122"/>
      <c r="P77" s="122"/>
      <c r="Q77" s="122"/>
      <c r="R77" s="122"/>
      <c r="S77" s="122"/>
      <c r="T77" s="122">
        <v>54</v>
      </c>
      <c r="U77" s="122"/>
      <c r="V77" s="412"/>
      <c r="W77" s="122"/>
      <c r="X77" s="122"/>
      <c r="Y77" s="122"/>
      <c r="Z77" s="122"/>
      <c r="AA77" s="122"/>
      <c r="AB77" s="122"/>
      <c r="AC77" s="122"/>
      <c r="AD77" s="122"/>
      <c r="AE77" s="122"/>
      <c r="AF77" s="122"/>
      <c r="AG77" s="119"/>
      <c r="AH77" s="109"/>
      <c r="AI77" s="123"/>
      <c r="AJ77" s="122"/>
      <c r="AK77" s="122"/>
      <c r="AL77" s="122"/>
      <c r="AM77" s="122"/>
      <c r="AN77" s="111">
        <f>SUM(C77:AM77)</f>
        <v>5107</v>
      </c>
      <c r="AO77" s="102"/>
    </row>
    <row r="78" spans="1:41" ht="14.45" customHeight="1" x14ac:dyDescent="0.2">
      <c r="A78" s="553" t="s">
        <v>282</v>
      </c>
      <c r="B78" s="554"/>
      <c r="C78" s="145">
        <f>SUM(C74:C77)</f>
        <v>5912</v>
      </c>
      <c r="D78" s="143">
        <f t="shared" ref="D78:AM78" si="13">SUM(D74:D77)</f>
        <v>372</v>
      </c>
      <c r="E78" s="129">
        <f t="shared" si="13"/>
        <v>2527</v>
      </c>
      <c r="F78" s="142">
        <f t="shared" si="13"/>
        <v>100</v>
      </c>
      <c r="G78" s="142">
        <f t="shared" si="13"/>
        <v>0</v>
      </c>
      <c r="H78" s="118">
        <f t="shared" si="13"/>
        <v>0</v>
      </c>
      <c r="I78" s="142">
        <f t="shared" si="13"/>
        <v>330</v>
      </c>
      <c r="J78" s="142">
        <f t="shared" si="13"/>
        <v>1451</v>
      </c>
      <c r="K78" s="119">
        <f t="shared" si="13"/>
        <v>0</v>
      </c>
      <c r="L78" s="129">
        <f t="shared" si="13"/>
        <v>0</v>
      </c>
      <c r="M78" s="142">
        <f t="shared" si="13"/>
        <v>0</v>
      </c>
      <c r="N78" s="142">
        <f t="shared" si="13"/>
        <v>6438</v>
      </c>
      <c r="O78" s="142">
        <f t="shared" si="13"/>
        <v>0</v>
      </c>
      <c r="P78" s="142">
        <f t="shared" si="13"/>
        <v>0</v>
      </c>
      <c r="Q78" s="142">
        <f t="shared" si="13"/>
        <v>0</v>
      </c>
      <c r="R78" s="142">
        <f t="shared" si="13"/>
        <v>0</v>
      </c>
      <c r="S78" s="142">
        <f t="shared" si="13"/>
        <v>0</v>
      </c>
      <c r="T78" s="142">
        <f t="shared" si="13"/>
        <v>2580</v>
      </c>
      <c r="U78" s="129">
        <f t="shared" si="13"/>
        <v>0</v>
      </c>
      <c r="V78" s="129">
        <f t="shared" si="13"/>
        <v>0</v>
      </c>
      <c r="W78" s="129">
        <f t="shared" si="13"/>
        <v>0</v>
      </c>
      <c r="X78" s="142">
        <f t="shared" si="13"/>
        <v>1503</v>
      </c>
      <c r="Y78" s="142">
        <f t="shared" si="13"/>
        <v>0</v>
      </c>
      <c r="Z78" s="142">
        <f t="shared" si="13"/>
        <v>0</v>
      </c>
      <c r="AA78" s="142">
        <f t="shared" si="13"/>
        <v>0</v>
      </c>
      <c r="AB78" s="129">
        <f t="shared" si="13"/>
        <v>0</v>
      </c>
      <c r="AC78" s="129">
        <f t="shared" si="13"/>
        <v>0</v>
      </c>
      <c r="AD78" s="129">
        <f t="shared" si="13"/>
        <v>1514</v>
      </c>
      <c r="AE78" s="129">
        <f t="shared" si="13"/>
        <v>0</v>
      </c>
      <c r="AF78" s="129">
        <f t="shared" si="13"/>
        <v>0</v>
      </c>
      <c r="AG78" s="119">
        <f t="shared" si="13"/>
        <v>0</v>
      </c>
      <c r="AH78" s="109">
        <f t="shared" si="13"/>
        <v>0</v>
      </c>
      <c r="AI78" s="133">
        <f t="shared" si="13"/>
        <v>0</v>
      </c>
      <c r="AJ78" s="142">
        <f t="shared" si="13"/>
        <v>0</v>
      </c>
      <c r="AK78" s="142">
        <f t="shared" si="13"/>
        <v>0</v>
      </c>
      <c r="AL78" s="142">
        <f t="shared" si="13"/>
        <v>0</v>
      </c>
      <c r="AM78" s="142">
        <f t="shared" si="13"/>
        <v>0</v>
      </c>
      <c r="AN78" s="144">
        <f>SUM(C78:AM78)</f>
        <v>22727</v>
      </c>
      <c r="AO78" s="134"/>
    </row>
    <row r="79" spans="1:41" ht="8.25" customHeight="1" thickBot="1" x14ac:dyDescent="0.25">
      <c r="A79" s="135"/>
      <c r="B79" s="136"/>
      <c r="C79" s="137"/>
      <c r="D79" s="137"/>
      <c r="E79" s="137"/>
      <c r="F79" s="137"/>
      <c r="G79" s="137"/>
      <c r="H79" s="138"/>
      <c r="I79" s="137"/>
      <c r="J79" s="137"/>
      <c r="K79" s="138"/>
      <c r="L79" s="138"/>
      <c r="M79" s="137"/>
      <c r="N79" s="137"/>
      <c r="O79" s="137"/>
      <c r="P79" s="137"/>
      <c r="Q79" s="137"/>
      <c r="R79" s="137"/>
      <c r="S79" s="137"/>
      <c r="T79" s="137"/>
      <c r="U79" s="138"/>
      <c r="V79" s="138"/>
      <c r="W79" s="138"/>
      <c r="X79" s="137"/>
      <c r="Y79" s="137"/>
      <c r="Z79" s="137"/>
      <c r="AA79" s="137"/>
      <c r="AB79" s="138"/>
      <c r="AC79" s="138"/>
      <c r="AD79" s="138"/>
      <c r="AE79" s="138"/>
      <c r="AF79" s="138"/>
      <c r="AG79" s="138"/>
      <c r="AH79" s="139"/>
      <c r="AI79" s="138"/>
      <c r="AJ79" s="137"/>
      <c r="AK79" s="137"/>
      <c r="AL79" s="137"/>
      <c r="AM79" s="137"/>
      <c r="AN79" s="107"/>
      <c r="AO79" s="102"/>
    </row>
    <row r="80" spans="1:41" s="148" customFormat="1" ht="16.5" thickBot="1" x14ac:dyDescent="0.3">
      <c r="A80" s="555" t="s">
        <v>283</v>
      </c>
      <c r="B80" s="556"/>
      <c r="C80" s="146">
        <f>SUM(C14,C24,C31,C40,C50,C57,C65,C71,C78)</f>
        <v>80955</v>
      </c>
      <c r="D80" s="146">
        <f t="shared" ref="D80:AM80" si="14">SUM(D14,D24,D31,D40,D50,D57,D65,D71,D78)</f>
        <v>943</v>
      </c>
      <c r="E80" s="146">
        <f t="shared" si="14"/>
        <v>2632</v>
      </c>
      <c r="F80" s="146">
        <f t="shared" si="14"/>
        <v>3829</v>
      </c>
      <c r="G80" s="146">
        <f t="shared" si="14"/>
        <v>41</v>
      </c>
      <c r="H80" s="146">
        <f t="shared" si="14"/>
        <v>0</v>
      </c>
      <c r="I80" s="146">
        <f t="shared" si="14"/>
        <v>2798</v>
      </c>
      <c r="J80" s="146">
        <f t="shared" si="14"/>
        <v>61453</v>
      </c>
      <c r="K80" s="146">
        <f t="shared" si="14"/>
        <v>0</v>
      </c>
      <c r="L80" s="146">
        <f t="shared" si="14"/>
        <v>242</v>
      </c>
      <c r="M80" s="146">
        <f t="shared" si="14"/>
        <v>1762</v>
      </c>
      <c r="N80" s="146">
        <f t="shared" si="14"/>
        <v>21078</v>
      </c>
      <c r="O80" s="146">
        <f t="shared" si="14"/>
        <v>43</v>
      </c>
      <c r="P80" s="146">
        <f t="shared" si="14"/>
        <v>-28</v>
      </c>
      <c r="Q80" s="146">
        <f t="shared" si="14"/>
        <v>110</v>
      </c>
      <c r="R80" s="146">
        <f t="shared" si="14"/>
        <v>3994</v>
      </c>
      <c r="S80" s="146">
        <f t="shared" si="14"/>
        <v>0</v>
      </c>
      <c r="T80" s="146">
        <f t="shared" si="14"/>
        <v>184563</v>
      </c>
      <c r="U80" s="146">
        <f t="shared" si="14"/>
        <v>0</v>
      </c>
      <c r="V80" s="146">
        <f t="shared" si="14"/>
        <v>0</v>
      </c>
      <c r="W80" s="146">
        <f t="shared" si="14"/>
        <v>0</v>
      </c>
      <c r="X80" s="146">
        <f t="shared" si="14"/>
        <v>2591</v>
      </c>
      <c r="Y80" s="146">
        <f t="shared" si="14"/>
        <v>0</v>
      </c>
      <c r="Z80" s="146">
        <f t="shared" si="14"/>
        <v>0</v>
      </c>
      <c r="AA80" s="146">
        <f t="shared" si="14"/>
        <v>0</v>
      </c>
      <c r="AB80" s="146">
        <f t="shared" si="14"/>
        <v>0</v>
      </c>
      <c r="AC80" s="146">
        <f t="shared" si="14"/>
        <v>0</v>
      </c>
      <c r="AD80" s="146">
        <f t="shared" si="14"/>
        <v>11646</v>
      </c>
      <c r="AE80" s="146">
        <f t="shared" si="14"/>
        <v>0</v>
      </c>
      <c r="AF80" s="146">
        <f t="shared" si="14"/>
        <v>0</v>
      </c>
      <c r="AG80" s="146">
        <f t="shared" si="14"/>
        <v>86</v>
      </c>
      <c r="AH80" s="146">
        <f t="shared" si="14"/>
        <v>0</v>
      </c>
      <c r="AI80" s="146">
        <f t="shared" si="14"/>
        <v>40385</v>
      </c>
      <c r="AJ80" s="146">
        <f t="shared" si="14"/>
        <v>3588</v>
      </c>
      <c r="AK80" s="146">
        <f t="shared" si="14"/>
        <v>15547</v>
      </c>
      <c r="AL80" s="146">
        <f t="shared" si="14"/>
        <v>0</v>
      </c>
      <c r="AM80" s="146">
        <f t="shared" si="14"/>
        <v>8160</v>
      </c>
      <c r="AN80" s="147">
        <f>SUM(C80:AM80)</f>
        <v>446418</v>
      </c>
      <c r="AO80" s="102"/>
    </row>
    <row r="81" spans="1:41" s="151" customFormat="1" ht="8.25" customHeight="1" x14ac:dyDescent="0.2">
      <c r="A81" s="149"/>
      <c r="B81" s="98"/>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50"/>
      <c r="AO81" s="102"/>
    </row>
    <row r="82" spans="1:41" ht="18" x14ac:dyDescent="0.2">
      <c r="A82" s="557" t="s">
        <v>284</v>
      </c>
      <c r="B82" s="558"/>
      <c r="C82" s="139"/>
      <c r="D82" s="139"/>
      <c r="E82" s="139"/>
      <c r="F82" s="139"/>
      <c r="G82" s="10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50"/>
      <c r="AO82" s="102"/>
    </row>
    <row r="83" spans="1:41" ht="8.25" customHeight="1" x14ac:dyDescent="0.2">
      <c r="A83" s="135"/>
      <c r="B83" s="136"/>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40"/>
      <c r="AO83" s="102"/>
    </row>
    <row r="84" spans="1:41" x14ac:dyDescent="0.2">
      <c r="A84" s="304" t="s">
        <v>285</v>
      </c>
      <c r="B84" s="179"/>
      <c r="C84" s="105"/>
      <c r="D84" s="105"/>
      <c r="E84" s="139"/>
      <c r="F84" s="139"/>
      <c r="G84" s="139"/>
      <c r="H84" s="139"/>
      <c r="I84" s="139"/>
      <c r="J84" s="139"/>
      <c r="K84" s="139"/>
      <c r="L84" s="139"/>
      <c r="M84" s="139"/>
      <c r="N84" s="139"/>
      <c r="O84" s="139"/>
      <c r="P84" s="139"/>
      <c r="Q84" s="139"/>
      <c r="R84" s="105"/>
      <c r="S84" s="139"/>
      <c r="T84" s="139"/>
      <c r="U84" s="139"/>
      <c r="V84" s="139"/>
      <c r="W84" s="139"/>
      <c r="X84" s="105"/>
      <c r="Y84" s="105"/>
      <c r="Z84" s="139"/>
      <c r="AA84" s="139"/>
      <c r="AB84" s="139"/>
      <c r="AC84" s="139"/>
      <c r="AD84" s="139"/>
      <c r="AE84" s="139"/>
      <c r="AF84" s="139"/>
      <c r="AG84" s="139"/>
      <c r="AH84" s="139"/>
      <c r="AI84" s="139"/>
      <c r="AJ84" s="139"/>
      <c r="AK84" s="139"/>
      <c r="AL84" s="139"/>
      <c r="AM84" s="139"/>
      <c r="AN84" s="140"/>
      <c r="AO84" s="102"/>
    </row>
    <row r="85" spans="1:41" ht="14.45" customHeight="1" x14ac:dyDescent="0.2">
      <c r="A85" s="152" t="s">
        <v>286</v>
      </c>
      <c r="B85" s="248" t="s">
        <v>287</v>
      </c>
      <c r="C85" s="153"/>
      <c r="D85" s="109"/>
      <c r="E85" s="109"/>
      <c r="F85" s="113"/>
      <c r="G85" s="113"/>
      <c r="H85" s="109"/>
      <c r="I85" s="154"/>
      <c r="J85" s="122"/>
      <c r="K85" s="119"/>
      <c r="L85" s="109"/>
      <c r="M85" s="109"/>
      <c r="N85" s="109"/>
      <c r="O85" s="109"/>
      <c r="P85" s="109"/>
      <c r="Q85" s="109"/>
      <c r="R85" s="109"/>
      <c r="S85" s="109"/>
      <c r="T85" s="109"/>
      <c r="U85" s="109"/>
      <c r="V85" s="109"/>
      <c r="W85" s="113"/>
      <c r="X85" s="113"/>
      <c r="Y85" s="113"/>
      <c r="Z85" s="113"/>
      <c r="AA85" s="113"/>
      <c r="AB85" s="113"/>
      <c r="AC85" s="113"/>
      <c r="AD85" s="113"/>
      <c r="AE85" s="113"/>
      <c r="AF85" s="113"/>
      <c r="AG85" s="123"/>
      <c r="AH85" s="122"/>
      <c r="AI85" s="119"/>
      <c r="AJ85" s="109"/>
      <c r="AK85" s="109"/>
      <c r="AL85" s="123"/>
      <c r="AM85" s="122"/>
      <c r="AN85" s="111">
        <f t="shared" ref="AN85:AN108" si="15">SUM(C85:AM85)</f>
        <v>0</v>
      </c>
      <c r="AO85" s="102"/>
    </row>
    <row r="86" spans="1:41" ht="14.45" customHeight="1" x14ac:dyDescent="0.2">
      <c r="A86" s="152" t="s">
        <v>288</v>
      </c>
      <c r="B86" s="248" t="s">
        <v>289</v>
      </c>
      <c r="C86" s="122"/>
      <c r="D86" s="119"/>
      <c r="E86" s="123"/>
      <c r="F86" s="122"/>
      <c r="G86" s="122"/>
      <c r="H86" s="118"/>
      <c r="I86" s="122"/>
      <c r="J86" s="122"/>
      <c r="K86" s="119"/>
      <c r="L86" s="109"/>
      <c r="M86" s="109"/>
      <c r="N86" s="109"/>
      <c r="O86" s="109"/>
      <c r="P86" s="109"/>
      <c r="Q86" s="109"/>
      <c r="R86" s="109"/>
      <c r="S86" s="109"/>
      <c r="T86" s="109"/>
      <c r="U86" s="109"/>
      <c r="V86" s="123"/>
      <c r="W86" s="122"/>
      <c r="X86" s="122"/>
      <c r="Y86" s="122"/>
      <c r="Z86" s="122"/>
      <c r="AA86" s="122"/>
      <c r="AB86" s="122"/>
      <c r="AC86" s="122"/>
      <c r="AD86" s="122"/>
      <c r="AE86" s="122"/>
      <c r="AF86" s="122"/>
      <c r="AG86" s="119"/>
      <c r="AH86" s="127"/>
      <c r="AI86" s="109"/>
      <c r="AJ86" s="109"/>
      <c r="AK86" s="109"/>
      <c r="AL86" s="122"/>
      <c r="AM86" s="122"/>
      <c r="AN86" s="111">
        <f t="shared" si="15"/>
        <v>0</v>
      </c>
      <c r="AO86" s="102"/>
    </row>
    <row r="87" spans="1:41" ht="14.45" customHeight="1" x14ac:dyDescent="0.2">
      <c r="A87" s="152" t="s">
        <v>290</v>
      </c>
      <c r="B87" s="248" t="s">
        <v>291</v>
      </c>
      <c r="C87" s="155"/>
      <c r="D87" s="109"/>
      <c r="E87" s="113"/>
      <c r="F87" s="122">
        <v>136</v>
      </c>
      <c r="G87" s="156"/>
      <c r="H87" s="109"/>
      <c r="I87" s="156"/>
      <c r="J87" s="156">
        <v>37779</v>
      </c>
      <c r="K87" s="109"/>
      <c r="L87" s="109"/>
      <c r="M87" s="109"/>
      <c r="N87" s="109">
        <v>29</v>
      </c>
      <c r="O87" s="109"/>
      <c r="P87" s="109"/>
      <c r="Q87" s="109"/>
      <c r="R87" s="109"/>
      <c r="S87" s="109"/>
      <c r="T87" s="109"/>
      <c r="U87" s="109"/>
      <c r="V87" s="123"/>
      <c r="W87" s="122"/>
      <c r="X87" s="122">
        <v>30</v>
      </c>
      <c r="Y87" s="122"/>
      <c r="Z87" s="122"/>
      <c r="AA87" s="122"/>
      <c r="AB87" s="122"/>
      <c r="AC87" s="122"/>
      <c r="AD87" s="122"/>
      <c r="AE87" s="122"/>
      <c r="AF87" s="122"/>
      <c r="AG87" s="119"/>
      <c r="AH87" s="109"/>
      <c r="AI87" s="109"/>
      <c r="AJ87" s="109"/>
      <c r="AK87" s="109"/>
      <c r="AL87" s="122"/>
      <c r="AM87" s="122"/>
      <c r="AN87" s="111">
        <f t="shared" si="15"/>
        <v>37974</v>
      </c>
      <c r="AO87" s="102"/>
    </row>
    <row r="88" spans="1:41" ht="14.45" customHeight="1" x14ac:dyDescent="0.2">
      <c r="A88" s="152" t="s">
        <v>292</v>
      </c>
      <c r="B88" s="248" t="s">
        <v>293</v>
      </c>
      <c r="C88" s="122"/>
      <c r="D88" s="118"/>
      <c r="E88" s="122"/>
      <c r="F88" s="122">
        <v>6</v>
      </c>
      <c r="G88" s="122"/>
      <c r="H88" s="118"/>
      <c r="I88" s="122"/>
      <c r="J88" s="122"/>
      <c r="K88" s="119"/>
      <c r="L88" s="109"/>
      <c r="M88" s="109"/>
      <c r="N88" s="109"/>
      <c r="O88" s="109"/>
      <c r="P88" s="109"/>
      <c r="Q88" s="109"/>
      <c r="R88" s="109"/>
      <c r="S88" s="109"/>
      <c r="T88" s="109">
        <v>37</v>
      </c>
      <c r="U88" s="109"/>
      <c r="V88" s="123"/>
      <c r="W88" s="122"/>
      <c r="X88" s="122"/>
      <c r="Y88" s="122"/>
      <c r="Z88" s="122"/>
      <c r="AA88" s="122"/>
      <c r="AB88" s="122"/>
      <c r="AC88" s="122"/>
      <c r="AD88" s="122"/>
      <c r="AE88" s="122"/>
      <c r="AF88" s="122"/>
      <c r="AG88" s="119"/>
      <c r="AH88" s="109"/>
      <c r="AI88" s="109"/>
      <c r="AJ88" s="109"/>
      <c r="AK88" s="109"/>
      <c r="AL88" s="122"/>
      <c r="AM88" s="122"/>
      <c r="AN88" s="111">
        <f t="shared" si="15"/>
        <v>43</v>
      </c>
      <c r="AO88" s="102"/>
    </row>
    <row r="89" spans="1:41" ht="14.45" customHeight="1" x14ac:dyDescent="0.2">
      <c r="A89" s="152" t="s">
        <v>294</v>
      </c>
      <c r="B89" s="248" t="s">
        <v>295</v>
      </c>
      <c r="C89" s="122"/>
      <c r="D89" s="118"/>
      <c r="E89" s="122"/>
      <c r="F89" s="122"/>
      <c r="G89" s="122"/>
      <c r="H89" s="118"/>
      <c r="I89" s="122"/>
      <c r="J89" s="122"/>
      <c r="K89" s="119"/>
      <c r="L89" s="109"/>
      <c r="M89" s="109"/>
      <c r="N89" s="109"/>
      <c r="O89" s="109"/>
      <c r="P89" s="109"/>
      <c r="Q89" s="109"/>
      <c r="R89" s="109"/>
      <c r="S89" s="109"/>
      <c r="T89" s="109"/>
      <c r="U89" s="109"/>
      <c r="V89" s="123"/>
      <c r="W89" s="122"/>
      <c r="X89" s="122"/>
      <c r="Y89" s="122"/>
      <c r="Z89" s="122"/>
      <c r="AA89" s="122"/>
      <c r="AB89" s="122"/>
      <c r="AC89" s="122"/>
      <c r="AD89" s="122"/>
      <c r="AE89" s="122"/>
      <c r="AF89" s="122"/>
      <c r="AG89" s="119"/>
      <c r="AH89" s="109"/>
      <c r="AI89" s="109"/>
      <c r="AJ89" s="109"/>
      <c r="AK89" s="109"/>
      <c r="AL89" s="122"/>
      <c r="AM89" s="122"/>
      <c r="AN89" s="111">
        <f t="shared" si="15"/>
        <v>0</v>
      </c>
      <c r="AO89" s="102"/>
    </row>
    <row r="90" spans="1:41" ht="14.45" customHeight="1" x14ac:dyDescent="0.2">
      <c r="A90" s="152" t="s">
        <v>296</v>
      </c>
      <c r="B90" s="248" t="s">
        <v>297</v>
      </c>
      <c r="C90" s="122"/>
      <c r="D90" s="118"/>
      <c r="E90" s="122"/>
      <c r="F90" s="122"/>
      <c r="G90" s="122"/>
      <c r="H90" s="118"/>
      <c r="I90" s="122"/>
      <c r="J90" s="122"/>
      <c r="K90" s="119"/>
      <c r="L90" s="109"/>
      <c r="M90" s="109"/>
      <c r="N90" s="109"/>
      <c r="O90" s="109"/>
      <c r="P90" s="109"/>
      <c r="Q90" s="109"/>
      <c r="R90" s="109"/>
      <c r="S90" s="109"/>
      <c r="T90" s="109"/>
      <c r="U90" s="109"/>
      <c r="V90" s="123"/>
      <c r="W90" s="122"/>
      <c r="X90" s="122"/>
      <c r="Y90" s="122"/>
      <c r="Z90" s="122"/>
      <c r="AA90" s="122"/>
      <c r="AB90" s="122"/>
      <c r="AC90" s="122"/>
      <c r="AD90" s="122"/>
      <c r="AE90" s="122"/>
      <c r="AF90" s="122"/>
      <c r="AG90" s="119"/>
      <c r="AH90" s="109"/>
      <c r="AI90" s="109"/>
      <c r="AJ90" s="109"/>
      <c r="AK90" s="109"/>
      <c r="AL90" s="122"/>
      <c r="AM90" s="122"/>
      <c r="AN90" s="111">
        <f t="shared" si="15"/>
        <v>0</v>
      </c>
      <c r="AO90" s="102"/>
    </row>
    <row r="91" spans="1:41" ht="14.45" customHeight="1" x14ac:dyDescent="0.2">
      <c r="A91" s="152" t="s">
        <v>298</v>
      </c>
      <c r="B91" s="248" t="s">
        <v>299</v>
      </c>
      <c r="C91" s="122"/>
      <c r="D91" s="118"/>
      <c r="E91" s="122">
        <v>194</v>
      </c>
      <c r="F91" s="122">
        <v>8719</v>
      </c>
      <c r="G91" s="122"/>
      <c r="H91" s="118"/>
      <c r="I91" s="122">
        <v>6</v>
      </c>
      <c r="J91" s="122">
        <v>4517</v>
      </c>
      <c r="K91" s="119"/>
      <c r="L91" s="109"/>
      <c r="M91" s="109"/>
      <c r="N91" s="109">
        <v>300</v>
      </c>
      <c r="O91" s="109"/>
      <c r="P91" s="109"/>
      <c r="Q91" s="109"/>
      <c r="R91" s="109"/>
      <c r="S91" s="109"/>
      <c r="T91" s="109">
        <v>34</v>
      </c>
      <c r="U91" s="109"/>
      <c r="V91" s="123"/>
      <c r="W91" s="122"/>
      <c r="X91" s="122">
        <v>2481</v>
      </c>
      <c r="Y91" s="122"/>
      <c r="Z91" s="122"/>
      <c r="AA91" s="122"/>
      <c r="AB91" s="122"/>
      <c r="AC91" s="122"/>
      <c r="AD91" s="122"/>
      <c r="AE91" s="122"/>
      <c r="AF91" s="122"/>
      <c r="AG91" s="119"/>
      <c r="AH91" s="109"/>
      <c r="AI91" s="109"/>
      <c r="AJ91" s="109"/>
      <c r="AK91" s="109"/>
      <c r="AL91" s="122"/>
      <c r="AM91" s="122"/>
      <c r="AN91" s="111">
        <f t="shared" si="15"/>
        <v>16251</v>
      </c>
      <c r="AO91" s="102"/>
    </row>
    <row r="92" spans="1:41" ht="14.45" customHeight="1" x14ac:dyDescent="0.2">
      <c r="A92" s="152" t="s">
        <v>300</v>
      </c>
      <c r="B92" s="248" t="s">
        <v>301</v>
      </c>
      <c r="C92" s="122"/>
      <c r="D92" s="118"/>
      <c r="E92" s="122"/>
      <c r="F92" s="122"/>
      <c r="G92" s="122"/>
      <c r="H92" s="118"/>
      <c r="I92" s="122"/>
      <c r="J92" s="122"/>
      <c r="K92" s="119"/>
      <c r="L92" s="109"/>
      <c r="M92" s="109"/>
      <c r="N92" s="109"/>
      <c r="O92" s="109"/>
      <c r="P92" s="109"/>
      <c r="Q92" s="109"/>
      <c r="R92" s="109"/>
      <c r="S92" s="109"/>
      <c r="T92" s="109"/>
      <c r="U92" s="109"/>
      <c r="V92" s="123"/>
      <c r="W92" s="122"/>
      <c r="X92" s="122"/>
      <c r="Y92" s="122"/>
      <c r="Z92" s="122"/>
      <c r="AA92" s="122"/>
      <c r="AB92" s="122"/>
      <c r="AC92" s="122"/>
      <c r="AD92" s="122"/>
      <c r="AE92" s="122"/>
      <c r="AF92" s="122"/>
      <c r="AG92" s="119"/>
      <c r="AH92" s="109"/>
      <c r="AI92" s="109"/>
      <c r="AJ92" s="109"/>
      <c r="AK92" s="109"/>
      <c r="AL92" s="122"/>
      <c r="AM92" s="122"/>
      <c r="AN92" s="111">
        <f t="shared" si="15"/>
        <v>0</v>
      </c>
      <c r="AO92" s="102"/>
    </row>
    <row r="93" spans="1:41" ht="14.45" customHeight="1" x14ac:dyDescent="0.2">
      <c r="A93" s="152" t="s">
        <v>302</v>
      </c>
      <c r="B93" s="248" t="s">
        <v>303</v>
      </c>
      <c r="C93" s="122"/>
      <c r="D93" s="118"/>
      <c r="E93" s="122"/>
      <c r="F93" s="122">
        <v>448</v>
      </c>
      <c r="G93" s="122"/>
      <c r="H93" s="118"/>
      <c r="I93" s="122"/>
      <c r="J93" s="122">
        <v>1482</v>
      </c>
      <c r="K93" s="119"/>
      <c r="L93" s="109"/>
      <c r="M93" s="109"/>
      <c r="N93" s="109"/>
      <c r="O93" s="109"/>
      <c r="P93" s="109"/>
      <c r="Q93" s="109"/>
      <c r="R93" s="109"/>
      <c r="S93" s="109"/>
      <c r="T93" s="109"/>
      <c r="U93" s="109"/>
      <c r="V93" s="123"/>
      <c r="W93" s="122"/>
      <c r="X93" s="122"/>
      <c r="Y93" s="122"/>
      <c r="Z93" s="122"/>
      <c r="AA93" s="122"/>
      <c r="AB93" s="122"/>
      <c r="AC93" s="122"/>
      <c r="AD93" s="122"/>
      <c r="AE93" s="122"/>
      <c r="AF93" s="122"/>
      <c r="AG93" s="119"/>
      <c r="AH93" s="109"/>
      <c r="AI93" s="109"/>
      <c r="AJ93" s="109"/>
      <c r="AK93" s="109"/>
      <c r="AL93" s="122"/>
      <c r="AM93" s="122"/>
      <c r="AN93" s="111">
        <f t="shared" si="15"/>
        <v>1930</v>
      </c>
      <c r="AO93" s="102"/>
    </row>
    <row r="94" spans="1:41" ht="14.45" customHeight="1" x14ac:dyDescent="0.2">
      <c r="A94" s="152" t="s">
        <v>304</v>
      </c>
      <c r="B94" s="248" t="s">
        <v>305</v>
      </c>
      <c r="C94" s="122"/>
      <c r="D94" s="118"/>
      <c r="E94" s="122"/>
      <c r="F94" s="122">
        <v>282</v>
      </c>
      <c r="G94" s="122"/>
      <c r="H94" s="118"/>
      <c r="I94" s="122"/>
      <c r="J94" s="122"/>
      <c r="K94" s="119"/>
      <c r="L94" s="109"/>
      <c r="M94" s="109"/>
      <c r="N94" s="109"/>
      <c r="O94" s="109"/>
      <c r="P94" s="109"/>
      <c r="Q94" s="109"/>
      <c r="R94" s="109"/>
      <c r="S94" s="109"/>
      <c r="T94" s="109"/>
      <c r="U94" s="109"/>
      <c r="V94" s="123"/>
      <c r="W94" s="122"/>
      <c r="X94" s="122"/>
      <c r="Y94" s="122"/>
      <c r="Z94" s="122"/>
      <c r="AA94" s="122"/>
      <c r="AB94" s="122"/>
      <c r="AC94" s="122"/>
      <c r="AD94" s="122"/>
      <c r="AE94" s="122"/>
      <c r="AF94" s="122"/>
      <c r="AG94" s="119"/>
      <c r="AH94" s="113"/>
      <c r="AI94" s="109"/>
      <c r="AJ94" s="109"/>
      <c r="AK94" s="109"/>
      <c r="AL94" s="122"/>
      <c r="AM94" s="122"/>
      <c r="AN94" s="111">
        <f t="shared" si="15"/>
        <v>282</v>
      </c>
      <c r="AO94" s="102"/>
    </row>
    <row r="95" spans="1:41" ht="14.45" customHeight="1" x14ac:dyDescent="0.2">
      <c r="A95" s="152" t="s">
        <v>306</v>
      </c>
      <c r="B95" s="248" t="s">
        <v>307</v>
      </c>
      <c r="C95" s="157"/>
      <c r="D95" s="109"/>
      <c r="E95" s="127"/>
      <c r="F95" s="127"/>
      <c r="G95" s="127"/>
      <c r="H95" s="109"/>
      <c r="I95" s="127"/>
      <c r="J95" s="127"/>
      <c r="K95" s="109"/>
      <c r="L95" s="109"/>
      <c r="M95" s="109"/>
      <c r="N95" s="109"/>
      <c r="O95" s="109"/>
      <c r="P95" s="109"/>
      <c r="Q95" s="109"/>
      <c r="R95" s="109"/>
      <c r="S95" s="109"/>
      <c r="T95" s="109"/>
      <c r="U95" s="109"/>
      <c r="V95" s="109"/>
      <c r="W95" s="127"/>
      <c r="X95" s="127"/>
      <c r="Y95" s="127"/>
      <c r="Z95" s="127"/>
      <c r="AA95" s="127"/>
      <c r="AB95" s="127"/>
      <c r="AC95" s="127"/>
      <c r="AD95" s="127"/>
      <c r="AE95" s="127"/>
      <c r="AF95" s="127"/>
      <c r="AG95" s="123"/>
      <c r="AH95" s="122">
        <v>32207</v>
      </c>
      <c r="AI95" s="119"/>
      <c r="AJ95" s="387"/>
      <c r="AK95" s="109"/>
      <c r="AL95" s="123"/>
      <c r="AM95" s="122"/>
      <c r="AN95" s="111">
        <f t="shared" si="15"/>
        <v>32207</v>
      </c>
      <c r="AO95" s="102"/>
    </row>
    <row r="96" spans="1:41" ht="14.45" customHeight="1" x14ac:dyDescent="0.2">
      <c r="A96" s="152" t="s">
        <v>308</v>
      </c>
      <c r="B96" s="248" t="s">
        <v>309</v>
      </c>
      <c r="C96" s="158"/>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23"/>
      <c r="AH96" s="122"/>
      <c r="AI96" s="119"/>
      <c r="AJ96" s="387"/>
      <c r="AK96" s="109"/>
      <c r="AL96" s="123"/>
      <c r="AM96" s="122"/>
      <c r="AN96" s="111">
        <f t="shared" si="15"/>
        <v>0</v>
      </c>
      <c r="AO96" s="102"/>
    </row>
    <row r="97" spans="1:41" ht="14.45" customHeight="1" x14ac:dyDescent="0.2">
      <c r="A97" s="152" t="s">
        <v>310</v>
      </c>
      <c r="B97" s="248" t="s">
        <v>311</v>
      </c>
      <c r="C97" s="158"/>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23"/>
      <c r="AH97" s="122"/>
      <c r="AI97" s="119"/>
      <c r="AJ97" s="387"/>
      <c r="AK97" s="109"/>
      <c r="AL97" s="123"/>
      <c r="AM97" s="122"/>
      <c r="AN97" s="111">
        <f t="shared" si="15"/>
        <v>0</v>
      </c>
      <c r="AO97" s="102"/>
    </row>
    <row r="98" spans="1:41" ht="14.45" customHeight="1" x14ac:dyDescent="0.2">
      <c r="A98" s="152" t="s">
        <v>312</v>
      </c>
      <c r="B98" s="248" t="s">
        <v>313</v>
      </c>
      <c r="C98" s="158"/>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23"/>
      <c r="AH98" s="122"/>
      <c r="AI98" s="119"/>
      <c r="AJ98" s="387"/>
      <c r="AK98" s="109"/>
      <c r="AL98" s="123"/>
      <c r="AM98" s="122"/>
      <c r="AN98" s="111">
        <f t="shared" si="15"/>
        <v>0</v>
      </c>
      <c r="AO98" s="102"/>
    </row>
    <row r="99" spans="1:41" ht="14.45" customHeight="1" x14ac:dyDescent="0.2">
      <c r="A99" s="152" t="s">
        <v>314</v>
      </c>
      <c r="B99" s="248" t="s">
        <v>315</v>
      </c>
      <c r="C99" s="158"/>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23"/>
      <c r="AH99" s="122"/>
      <c r="AI99" s="119"/>
      <c r="AJ99" s="387"/>
      <c r="AK99" s="109"/>
      <c r="AL99" s="123"/>
      <c r="AM99" s="122"/>
      <c r="AN99" s="111">
        <f t="shared" si="15"/>
        <v>0</v>
      </c>
      <c r="AO99" s="102"/>
    </row>
    <row r="100" spans="1:41" ht="14.45" customHeight="1" x14ac:dyDescent="0.2">
      <c r="A100" s="152" t="s">
        <v>316</v>
      </c>
      <c r="B100" s="248" t="s">
        <v>317</v>
      </c>
      <c r="C100" s="158"/>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23"/>
      <c r="AH100" s="122"/>
      <c r="AI100" s="119"/>
      <c r="AJ100" s="387"/>
      <c r="AK100" s="109"/>
      <c r="AL100" s="123"/>
      <c r="AM100" s="122"/>
      <c r="AN100" s="111">
        <f t="shared" si="15"/>
        <v>0</v>
      </c>
      <c r="AO100" s="102"/>
    </row>
    <row r="101" spans="1:41" ht="14.45" customHeight="1" x14ac:dyDescent="0.2">
      <c r="A101" s="159" t="s">
        <v>318</v>
      </c>
      <c r="B101" s="248" t="s">
        <v>319</v>
      </c>
      <c r="C101" s="158"/>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23"/>
      <c r="AH101" s="122">
        <v>37499</v>
      </c>
      <c r="AI101" s="119"/>
      <c r="AJ101" s="387"/>
      <c r="AK101" s="109"/>
      <c r="AL101" s="123"/>
      <c r="AM101" s="122"/>
      <c r="AN101" s="111">
        <f t="shared" si="15"/>
        <v>37499</v>
      </c>
      <c r="AO101" s="102"/>
    </row>
    <row r="102" spans="1:41" ht="14.45" customHeight="1" x14ac:dyDescent="0.2">
      <c r="A102" s="159" t="s">
        <v>730</v>
      </c>
      <c r="B102" s="248" t="s">
        <v>763</v>
      </c>
      <c r="C102" s="158"/>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23"/>
      <c r="AH102" s="122"/>
      <c r="AI102" s="119"/>
      <c r="AJ102" s="387"/>
      <c r="AK102" s="109"/>
      <c r="AL102" s="123"/>
      <c r="AM102" s="122"/>
      <c r="AN102" s="111">
        <f t="shared" si="15"/>
        <v>0</v>
      </c>
      <c r="AO102" s="102"/>
    </row>
    <row r="103" spans="1:41" ht="14.45" customHeight="1" x14ac:dyDescent="0.2">
      <c r="A103" s="159" t="s">
        <v>731</v>
      </c>
      <c r="B103" s="248" t="s">
        <v>764</v>
      </c>
      <c r="C103" s="158"/>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23"/>
      <c r="AH103" s="122"/>
      <c r="AI103" s="119"/>
      <c r="AJ103" s="387"/>
      <c r="AK103" s="109"/>
      <c r="AL103" s="123"/>
      <c r="AM103" s="122"/>
      <c r="AN103" s="111">
        <f t="shared" si="15"/>
        <v>0</v>
      </c>
      <c r="AO103" s="102"/>
    </row>
    <row r="104" spans="1:41" ht="14.45" customHeight="1" x14ac:dyDescent="0.2">
      <c r="A104" s="159" t="s">
        <v>732</v>
      </c>
      <c r="B104" s="248" t="s">
        <v>765</v>
      </c>
      <c r="C104" s="158"/>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23"/>
      <c r="AH104" s="122"/>
      <c r="AI104" s="119"/>
      <c r="AJ104" s="387"/>
      <c r="AK104" s="109"/>
      <c r="AL104" s="123"/>
      <c r="AM104" s="122"/>
      <c r="AN104" s="111">
        <f t="shared" si="15"/>
        <v>0</v>
      </c>
      <c r="AO104" s="102"/>
    </row>
    <row r="105" spans="1:41" ht="14.45" customHeight="1" x14ac:dyDescent="0.2">
      <c r="A105" s="159" t="s">
        <v>320</v>
      </c>
      <c r="B105" s="248" t="s">
        <v>321</v>
      </c>
      <c r="C105" s="158"/>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23"/>
      <c r="AH105" s="122"/>
      <c r="AI105" s="119"/>
      <c r="AJ105" s="388"/>
      <c r="AK105" s="109"/>
      <c r="AL105" s="123"/>
      <c r="AM105" s="122"/>
      <c r="AN105" s="111">
        <f t="shared" si="15"/>
        <v>0</v>
      </c>
      <c r="AO105" s="102"/>
    </row>
    <row r="106" spans="1:41" ht="14.45" customHeight="1" x14ac:dyDescent="0.2">
      <c r="A106" s="159" t="s">
        <v>322</v>
      </c>
      <c r="B106" s="248" t="s">
        <v>323</v>
      </c>
      <c r="C106" s="158"/>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23"/>
      <c r="AH106" s="122"/>
      <c r="AI106" s="119"/>
      <c r="AJ106" s="388"/>
      <c r="AK106" s="109"/>
      <c r="AL106" s="123"/>
      <c r="AM106" s="122"/>
      <c r="AN106" s="111">
        <f t="shared" si="15"/>
        <v>0</v>
      </c>
      <c r="AO106" s="102"/>
    </row>
    <row r="107" spans="1:41" ht="14.45" customHeight="1" x14ac:dyDescent="0.2">
      <c r="A107" s="159" t="s">
        <v>324</v>
      </c>
      <c r="B107" s="248" t="s">
        <v>325</v>
      </c>
      <c r="C107" s="153"/>
      <c r="D107" s="109"/>
      <c r="E107" s="113"/>
      <c r="F107" s="113"/>
      <c r="G107" s="113"/>
      <c r="H107" s="109"/>
      <c r="I107" s="113"/>
      <c r="J107" s="113"/>
      <c r="K107" s="109"/>
      <c r="L107" s="109"/>
      <c r="M107" s="109"/>
      <c r="N107" s="109"/>
      <c r="O107" s="109"/>
      <c r="P107" s="109"/>
      <c r="Q107" s="109"/>
      <c r="R107" s="109"/>
      <c r="S107" s="109"/>
      <c r="T107" s="109"/>
      <c r="U107" s="109"/>
      <c r="V107" s="109"/>
      <c r="W107" s="113"/>
      <c r="X107" s="113"/>
      <c r="Y107" s="113"/>
      <c r="Z107" s="113"/>
      <c r="AA107" s="113"/>
      <c r="AB107" s="113"/>
      <c r="AC107" s="113"/>
      <c r="AD107" s="113"/>
      <c r="AE107" s="113"/>
      <c r="AF107" s="113"/>
      <c r="AG107" s="123"/>
      <c r="AH107" s="122"/>
      <c r="AI107" s="119"/>
      <c r="AJ107" s="387"/>
      <c r="AK107" s="109"/>
      <c r="AL107" s="123"/>
      <c r="AM107" s="122"/>
      <c r="AN107" s="111">
        <f t="shared" si="15"/>
        <v>0</v>
      </c>
      <c r="AO107" s="102"/>
    </row>
    <row r="108" spans="1:41" ht="15.75" x14ac:dyDescent="0.2">
      <c r="A108" s="559" t="s">
        <v>326</v>
      </c>
      <c r="B108" s="560"/>
      <c r="C108" s="129">
        <f t="shared" ref="C108:V108" si="16">SUM(C85:C107)</f>
        <v>0</v>
      </c>
      <c r="D108" s="131">
        <f t="shared" si="16"/>
        <v>0</v>
      </c>
      <c r="E108" s="129">
        <f t="shared" si="16"/>
        <v>194</v>
      </c>
      <c r="F108" s="129">
        <f t="shared" si="16"/>
        <v>9591</v>
      </c>
      <c r="G108" s="129">
        <f t="shared" si="16"/>
        <v>0</v>
      </c>
      <c r="H108" s="131">
        <f t="shared" si="16"/>
        <v>0</v>
      </c>
      <c r="I108" s="129">
        <f t="shared" si="16"/>
        <v>6</v>
      </c>
      <c r="J108" s="129">
        <f t="shared" si="16"/>
        <v>43778</v>
      </c>
      <c r="K108" s="132">
        <f t="shared" si="16"/>
        <v>0</v>
      </c>
      <c r="L108" s="160">
        <f t="shared" si="16"/>
        <v>0</v>
      </c>
      <c r="M108" s="160">
        <f t="shared" si="16"/>
        <v>0</v>
      </c>
      <c r="N108" s="160">
        <f t="shared" si="16"/>
        <v>329</v>
      </c>
      <c r="O108" s="160">
        <f t="shared" si="16"/>
        <v>0</v>
      </c>
      <c r="P108" s="160">
        <f t="shared" si="16"/>
        <v>0</v>
      </c>
      <c r="Q108" s="160">
        <f t="shared" si="16"/>
        <v>0</v>
      </c>
      <c r="R108" s="160">
        <f t="shared" si="16"/>
        <v>0</v>
      </c>
      <c r="S108" s="160">
        <f t="shared" si="16"/>
        <v>0</v>
      </c>
      <c r="T108" s="160">
        <f t="shared" si="16"/>
        <v>71</v>
      </c>
      <c r="U108" s="160">
        <f t="shared" si="16"/>
        <v>0</v>
      </c>
      <c r="V108" s="160">
        <f t="shared" si="16"/>
        <v>0</v>
      </c>
      <c r="W108" s="129">
        <f t="shared" ref="W108:AE108" si="17">SUM(W85:W107)</f>
        <v>0</v>
      </c>
      <c r="X108" s="129">
        <f t="shared" si="17"/>
        <v>2511</v>
      </c>
      <c r="Y108" s="129">
        <f t="shared" si="17"/>
        <v>0</v>
      </c>
      <c r="Z108" s="129">
        <f t="shared" si="17"/>
        <v>0</v>
      </c>
      <c r="AA108" s="129">
        <f t="shared" si="17"/>
        <v>0</v>
      </c>
      <c r="AB108" s="129">
        <f t="shared" si="17"/>
        <v>0</v>
      </c>
      <c r="AC108" s="129">
        <f t="shared" si="17"/>
        <v>0</v>
      </c>
      <c r="AD108" s="129">
        <f t="shared" si="17"/>
        <v>0</v>
      </c>
      <c r="AE108" s="129">
        <f t="shared" si="17"/>
        <v>0</v>
      </c>
      <c r="AF108" s="129">
        <f t="shared" ref="AF108:AM108" si="18">SUM(AF85:AF107)</f>
        <v>0</v>
      </c>
      <c r="AG108" s="131">
        <f t="shared" si="18"/>
        <v>0</v>
      </c>
      <c r="AH108" s="129">
        <f t="shared" si="18"/>
        <v>69706</v>
      </c>
      <c r="AI108" s="132">
        <f t="shared" si="18"/>
        <v>0</v>
      </c>
      <c r="AJ108" s="389">
        <f t="shared" si="18"/>
        <v>0</v>
      </c>
      <c r="AK108" s="160">
        <f t="shared" si="18"/>
        <v>0</v>
      </c>
      <c r="AL108" s="129">
        <f t="shared" si="18"/>
        <v>0</v>
      </c>
      <c r="AM108" s="129">
        <f t="shared" si="18"/>
        <v>0</v>
      </c>
      <c r="AN108" s="111">
        <f t="shared" si="15"/>
        <v>126186</v>
      </c>
      <c r="AO108" s="134"/>
    </row>
    <row r="109" spans="1:41" ht="8.25" customHeight="1" x14ac:dyDescent="0.2">
      <c r="A109" s="135"/>
      <c r="B109" s="136"/>
      <c r="C109" s="138"/>
      <c r="D109" s="138"/>
      <c r="E109" s="138"/>
      <c r="F109" s="138"/>
      <c r="G109" s="138"/>
      <c r="H109" s="138"/>
      <c r="I109" s="137"/>
      <c r="J109" s="137"/>
      <c r="K109" s="138"/>
      <c r="L109" s="138"/>
      <c r="M109" s="138"/>
      <c r="N109" s="138"/>
      <c r="O109" s="138"/>
      <c r="P109" s="138"/>
      <c r="Q109" s="138"/>
      <c r="R109" s="138"/>
      <c r="S109" s="138"/>
      <c r="T109" s="138"/>
      <c r="U109" s="138"/>
      <c r="V109" s="138"/>
      <c r="W109" s="138"/>
      <c r="X109" s="138"/>
      <c r="Y109" s="138"/>
      <c r="Z109" s="137"/>
      <c r="AA109" s="137"/>
      <c r="AB109" s="138"/>
      <c r="AC109" s="138"/>
      <c r="AD109" s="138"/>
      <c r="AE109" s="138"/>
      <c r="AF109" s="138"/>
      <c r="AG109" s="138"/>
      <c r="AH109" s="138"/>
      <c r="AI109" s="138"/>
      <c r="AJ109" s="138"/>
      <c r="AK109" s="138"/>
      <c r="AL109" s="138"/>
      <c r="AM109" s="137"/>
      <c r="AN109" s="107"/>
      <c r="AO109" s="102"/>
    </row>
    <row r="110" spans="1:41" ht="15" x14ac:dyDescent="0.2">
      <c r="A110" s="549" t="s">
        <v>327</v>
      </c>
      <c r="B110" s="550"/>
      <c r="C110" s="139"/>
      <c r="D110" s="139"/>
      <c r="E110" s="139"/>
      <c r="F110" s="139"/>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39"/>
      <c r="AM110" s="139"/>
      <c r="AN110" s="140"/>
      <c r="AO110" s="102"/>
    </row>
    <row r="111" spans="1:41" ht="14.45" customHeight="1" x14ac:dyDescent="0.2">
      <c r="A111" s="152" t="s">
        <v>328</v>
      </c>
      <c r="B111" s="248" t="s">
        <v>329</v>
      </c>
      <c r="C111" s="158"/>
      <c r="D111" s="122"/>
      <c r="E111" s="122"/>
      <c r="F111" s="122"/>
      <c r="G111" s="122"/>
      <c r="H111" s="109"/>
      <c r="I111" s="122"/>
      <c r="J111" s="122"/>
      <c r="K111" s="109"/>
      <c r="L111" s="109"/>
      <c r="M111" s="109"/>
      <c r="N111" s="109"/>
      <c r="O111" s="109"/>
      <c r="P111" s="109"/>
      <c r="Q111" s="109"/>
      <c r="R111" s="109"/>
      <c r="S111" s="109"/>
      <c r="T111" s="109"/>
      <c r="U111" s="109"/>
      <c r="V111" s="109"/>
      <c r="W111" s="122"/>
      <c r="X111" s="122"/>
      <c r="Y111" s="122"/>
      <c r="Z111" s="122"/>
      <c r="AA111" s="122"/>
      <c r="AB111" s="122"/>
      <c r="AC111" s="122"/>
      <c r="AD111" s="122"/>
      <c r="AE111" s="122"/>
      <c r="AF111" s="122"/>
      <c r="AG111" s="109"/>
      <c r="AH111" s="109"/>
      <c r="AI111" s="109"/>
      <c r="AJ111" s="387"/>
      <c r="AK111" s="109"/>
      <c r="AL111" s="122"/>
      <c r="AM111" s="122"/>
      <c r="AN111" s="111">
        <f t="shared" ref="AN111:AN135" si="19">SUM(C111:AM111)</f>
        <v>0</v>
      </c>
      <c r="AO111" s="102"/>
    </row>
    <row r="112" spans="1:41" ht="14.45" customHeight="1" x14ac:dyDescent="0.2">
      <c r="A112" s="152" t="s">
        <v>330</v>
      </c>
      <c r="B112" s="248" t="s">
        <v>331</v>
      </c>
      <c r="C112" s="158"/>
      <c r="D112" s="122">
        <v>9</v>
      </c>
      <c r="E112" s="122">
        <v>5087</v>
      </c>
      <c r="F112" s="122">
        <v>18</v>
      </c>
      <c r="G112" s="122"/>
      <c r="H112" s="109"/>
      <c r="I112" s="122"/>
      <c r="J112" s="122">
        <v>403</v>
      </c>
      <c r="K112" s="109"/>
      <c r="L112" s="109"/>
      <c r="M112" s="109"/>
      <c r="N112" s="109"/>
      <c r="O112" s="109"/>
      <c r="P112" s="109"/>
      <c r="Q112" s="109"/>
      <c r="R112" s="109"/>
      <c r="S112" s="109"/>
      <c r="T112" s="109">
        <v>-8355</v>
      </c>
      <c r="U112" s="109"/>
      <c r="V112" s="109"/>
      <c r="W112" s="122"/>
      <c r="X112" s="122"/>
      <c r="Y112" s="122">
        <v>2684</v>
      </c>
      <c r="Z112" s="122"/>
      <c r="AA112" s="122"/>
      <c r="AB112" s="122"/>
      <c r="AC112" s="122"/>
      <c r="AD112" s="122"/>
      <c r="AE112" s="122"/>
      <c r="AF112" s="122"/>
      <c r="AG112" s="109"/>
      <c r="AH112" s="109"/>
      <c r="AI112" s="109"/>
      <c r="AJ112" s="387"/>
      <c r="AK112" s="109"/>
      <c r="AL112" s="122"/>
      <c r="AM112" s="122"/>
      <c r="AN112" s="111">
        <f t="shared" si="19"/>
        <v>-154</v>
      </c>
      <c r="AO112" s="102"/>
    </row>
    <row r="113" spans="1:41" ht="14.45" customHeight="1" x14ac:dyDescent="0.2">
      <c r="A113" s="152" t="s">
        <v>332</v>
      </c>
      <c r="B113" s="248" t="s">
        <v>333</v>
      </c>
      <c r="C113" s="158"/>
      <c r="D113" s="122"/>
      <c r="E113" s="122"/>
      <c r="F113" s="122">
        <v>-5</v>
      </c>
      <c r="G113" s="122"/>
      <c r="H113" s="109"/>
      <c r="I113" s="122"/>
      <c r="J113" s="122"/>
      <c r="K113" s="109"/>
      <c r="L113" s="109"/>
      <c r="M113" s="109"/>
      <c r="N113" s="109"/>
      <c r="O113" s="109"/>
      <c r="P113" s="109"/>
      <c r="Q113" s="109"/>
      <c r="R113" s="109"/>
      <c r="S113" s="109"/>
      <c r="T113" s="109"/>
      <c r="U113" s="109"/>
      <c r="V113" s="109"/>
      <c r="W113" s="122"/>
      <c r="X113" s="122"/>
      <c r="Y113" s="122"/>
      <c r="Z113" s="122"/>
      <c r="AA113" s="122"/>
      <c r="AB113" s="122"/>
      <c r="AC113" s="122"/>
      <c r="AD113" s="122"/>
      <c r="AE113" s="122"/>
      <c r="AF113" s="122"/>
      <c r="AG113" s="109"/>
      <c r="AH113" s="109"/>
      <c r="AI113" s="109"/>
      <c r="AJ113" s="387"/>
      <c r="AK113" s="109"/>
      <c r="AL113" s="122"/>
      <c r="AM113" s="122">
        <v>1933</v>
      </c>
      <c r="AN113" s="111">
        <f t="shared" si="19"/>
        <v>1928</v>
      </c>
      <c r="AO113" s="102"/>
    </row>
    <row r="114" spans="1:41" ht="14.45" customHeight="1" x14ac:dyDescent="0.2">
      <c r="A114" s="152" t="s">
        <v>334</v>
      </c>
      <c r="B114" s="248" t="s">
        <v>335</v>
      </c>
      <c r="C114" s="158"/>
      <c r="D114" s="122"/>
      <c r="E114" s="122"/>
      <c r="F114" s="122"/>
      <c r="G114" s="122"/>
      <c r="H114" s="109"/>
      <c r="I114" s="122"/>
      <c r="J114" s="122"/>
      <c r="K114" s="109"/>
      <c r="L114" s="109"/>
      <c r="M114" s="109"/>
      <c r="N114" s="109"/>
      <c r="O114" s="109"/>
      <c r="P114" s="109"/>
      <c r="Q114" s="109"/>
      <c r="R114" s="109"/>
      <c r="S114" s="109"/>
      <c r="T114" s="109"/>
      <c r="U114" s="109"/>
      <c r="V114" s="109"/>
      <c r="W114" s="122"/>
      <c r="X114" s="122"/>
      <c r="Y114" s="122"/>
      <c r="Z114" s="122"/>
      <c r="AA114" s="122"/>
      <c r="AB114" s="122"/>
      <c r="AC114" s="122"/>
      <c r="AD114" s="122"/>
      <c r="AE114" s="122"/>
      <c r="AF114" s="122"/>
      <c r="AG114" s="109"/>
      <c r="AH114" s="113"/>
      <c r="AI114" s="109"/>
      <c r="AJ114" s="387"/>
      <c r="AK114" s="109"/>
      <c r="AL114" s="122"/>
      <c r="AM114" s="122"/>
      <c r="AN114" s="111">
        <f t="shared" si="19"/>
        <v>0</v>
      </c>
      <c r="AO114" s="102"/>
    </row>
    <row r="115" spans="1:41" ht="14.45" customHeight="1" x14ac:dyDescent="0.2">
      <c r="A115" s="152" t="s">
        <v>737</v>
      </c>
      <c r="B115" s="248" t="s">
        <v>766</v>
      </c>
      <c r="C115" s="158"/>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23"/>
      <c r="AH115" s="122">
        <v>349</v>
      </c>
      <c r="AI115" s="119"/>
      <c r="AJ115" s="415"/>
      <c r="AK115" s="109"/>
      <c r="AL115" s="123"/>
      <c r="AM115" s="122"/>
      <c r="AN115" s="111">
        <f t="shared" si="19"/>
        <v>349</v>
      </c>
      <c r="AO115" s="102"/>
    </row>
    <row r="116" spans="1:41" ht="14.45" customHeight="1" x14ac:dyDescent="0.2">
      <c r="A116" s="152" t="s">
        <v>738</v>
      </c>
      <c r="B116" s="248" t="s">
        <v>767</v>
      </c>
      <c r="C116" s="158"/>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23"/>
      <c r="AH116" s="122"/>
      <c r="AI116" s="119"/>
      <c r="AJ116" s="415"/>
      <c r="AK116" s="109"/>
      <c r="AL116" s="123"/>
      <c r="AM116" s="122"/>
      <c r="AN116" s="111">
        <f t="shared" si="19"/>
        <v>0</v>
      </c>
      <c r="AO116" s="102"/>
    </row>
    <row r="117" spans="1:41" ht="14.45" customHeight="1" x14ac:dyDescent="0.2">
      <c r="A117" s="152" t="s">
        <v>739</v>
      </c>
      <c r="B117" s="248" t="s">
        <v>768</v>
      </c>
      <c r="C117" s="158"/>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23"/>
      <c r="AH117" s="122">
        <v>-15265</v>
      </c>
      <c r="AI117" s="119"/>
      <c r="AJ117" s="415"/>
      <c r="AK117" s="109"/>
      <c r="AL117" s="123"/>
      <c r="AM117" s="122"/>
      <c r="AN117" s="111">
        <f t="shared" si="19"/>
        <v>-15265</v>
      </c>
      <c r="AO117" s="102"/>
    </row>
    <row r="118" spans="1:41" ht="14.45" customHeight="1" x14ac:dyDescent="0.2">
      <c r="A118" s="159" t="s">
        <v>336</v>
      </c>
      <c r="B118" s="248" t="s">
        <v>337</v>
      </c>
      <c r="C118" s="158"/>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23"/>
      <c r="AH118" s="122"/>
      <c r="AI118" s="119"/>
      <c r="AJ118" s="387"/>
      <c r="AK118" s="109"/>
      <c r="AL118" s="123"/>
      <c r="AM118" s="122"/>
      <c r="AN118" s="111">
        <f t="shared" si="19"/>
        <v>0</v>
      </c>
      <c r="AO118" s="102"/>
    </row>
    <row r="119" spans="1:41" ht="14.45" customHeight="1" x14ac:dyDescent="0.2">
      <c r="A119" s="159" t="s">
        <v>743</v>
      </c>
      <c r="B119" s="248" t="s">
        <v>769</v>
      </c>
      <c r="C119" s="158"/>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23"/>
      <c r="AH119" s="122"/>
      <c r="AI119" s="119"/>
      <c r="AJ119" s="387"/>
      <c r="AK119" s="109"/>
      <c r="AL119" s="123"/>
      <c r="AM119" s="122"/>
      <c r="AN119" s="111">
        <f t="shared" si="19"/>
        <v>0</v>
      </c>
      <c r="AO119" s="102"/>
    </row>
    <row r="120" spans="1:41" ht="14.45" customHeight="1" x14ac:dyDescent="0.2">
      <c r="A120" s="159" t="s">
        <v>744</v>
      </c>
      <c r="B120" s="248" t="s">
        <v>770</v>
      </c>
      <c r="C120" s="158"/>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23"/>
      <c r="AH120" s="122"/>
      <c r="AI120" s="119"/>
      <c r="AJ120" s="387"/>
      <c r="AK120" s="109"/>
      <c r="AL120" s="123"/>
      <c r="AM120" s="122"/>
      <c r="AN120" s="111">
        <f t="shared" si="19"/>
        <v>0</v>
      </c>
      <c r="AO120" s="102"/>
    </row>
    <row r="121" spans="1:41" ht="14.45" customHeight="1" x14ac:dyDescent="0.2">
      <c r="A121" s="159" t="s">
        <v>745</v>
      </c>
      <c r="B121" s="248" t="s">
        <v>771</v>
      </c>
      <c r="C121" s="158"/>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23"/>
      <c r="AH121" s="122"/>
      <c r="AI121" s="119"/>
      <c r="AJ121" s="387"/>
      <c r="AK121" s="109"/>
      <c r="AL121" s="123"/>
      <c r="AM121" s="122"/>
      <c r="AN121" s="111">
        <f t="shared" si="19"/>
        <v>0</v>
      </c>
      <c r="AO121" s="102"/>
    </row>
    <row r="122" spans="1:41" ht="14.45" customHeight="1" x14ac:dyDescent="0.2">
      <c r="A122" s="159" t="s">
        <v>338</v>
      </c>
      <c r="B122" s="248" t="s">
        <v>339</v>
      </c>
      <c r="C122" s="158"/>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23"/>
      <c r="AH122" s="122">
        <v>-42874</v>
      </c>
      <c r="AI122" s="119"/>
      <c r="AJ122" s="388"/>
      <c r="AK122" s="109"/>
      <c r="AL122" s="123"/>
      <c r="AM122" s="122"/>
      <c r="AN122" s="111">
        <f t="shared" si="19"/>
        <v>-42874</v>
      </c>
      <c r="AO122" s="102"/>
    </row>
    <row r="123" spans="1:41" ht="14.45" customHeight="1" x14ac:dyDescent="0.2">
      <c r="A123" s="159" t="s">
        <v>340</v>
      </c>
      <c r="B123" s="248" t="s">
        <v>341</v>
      </c>
      <c r="C123" s="158"/>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23"/>
      <c r="AH123" s="122"/>
      <c r="AI123" s="119"/>
      <c r="AJ123" s="387"/>
      <c r="AK123" s="109"/>
      <c r="AL123" s="123"/>
      <c r="AM123" s="122"/>
      <c r="AN123" s="111">
        <f t="shared" si="19"/>
        <v>0</v>
      </c>
      <c r="AO123" s="102"/>
    </row>
    <row r="124" spans="1:41" ht="14.45" customHeight="1" x14ac:dyDescent="0.2">
      <c r="A124" s="152" t="s">
        <v>342</v>
      </c>
      <c r="B124" s="248" t="s">
        <v>343</v>
      </c>
      <c r="C124" s="158"/>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23"/>
      <c r="AH124" s="122">
        <v>-4302</v>
      </c>
      <c r="AI124" s="119"/>
      <c r="AJ124" s="387"/>
      <c r="AK124" s="109"/>
      <c r="AL124" s="123"/>
      <c r="AM124" s="122"/>
      <c r="AN124" s="111">
        <f t="shared" si="19"/>
        <v>-4302</v>
      </c>
      <c r="AO124" s="102"/>
    </row>
    <row r="125" spans="1:41" ht="14.45" customHeight="1" x14ac:dyDescent="0.2">
      <c r="A125" s="159" t="s">
        <v>344</v>
      </c>
      <c r="B125" s="248" t="s">
        <v>345</v>
      </c>
      <c r="C125" s="158"/>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23"/>
      <c r="AH125" s="122"/>
      <c r="AI125" s="119"/>
      <c r="AJ125" s="109"/>
      <c r="AK125" s="109"/>
      <c r="AL125" s="123"/>
      <c r="AM125" s="122"/>
      <c r="AN125" s="111">
        <f t="shared" si="19"/>
        <v>0</v>
      </c>
      <c r="AO125" s="102"/>
    </row>
    <row r="126" spans="1:41" ht="14.45" customHeight="1" x14ac:dyDescent="0.2">
      <c r="A126" s="159" t="s">
        <v>346</v>
      </c>
      <c r="B126" s="248" t="s">
        <v>347</v>
      </c>
      <c r="C126" s="158"/>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23"/>
      <c r="AH126" s="122"/>
      <c r="AI126" s="119"/>
      <c r="AJ126" s="109"/>
      <c r="AK126" s="109"/>
      <c r="AL126" s="123"/>
      <c r="AM126" s="122"/>
      <c r="AN126" s="111">
        <f t="shared" si="19"/>
        <v>0</v>
      </c>
      <c r="AO126" s="102"/>
    </row>
    <row r="127" spans="1:41" ht="14.45" customHeight="1" x14ac:dyDescent="0.2">
      <c r="A127" s="159" t="s">
        <v>348</v>
      </c>
      <c r="B127" s="248" t="s">
        <v>349</v>
      </c>
      <c r="C127" s="158"/>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23"/>
      <c r="AH127" s="122"/>
      <c r="AI127" s="119"/>
      <c r="AJ127" s="109"/>
      <c r="AK127" s="109"/>
      <c r="AL127" s="123"/>
      <c r="AM127" s="122"/>
      <c r="AN127" s="111">
        <f t="shared" si="19"/>
        <v>0</v>
      </c>
      <c r="AO127" s="102"/>
    </row>
    <row r="128" spans="1:41" ht="14.45" customHeight="1" x14ac:dyDescent="0.2">
      <c r="A128" s="152" t="s">
        <v>350</v>
      </c>
      <c r="B128" s="248" t="s">
        <v>351</v>
      </c>
      <c r="C128" s="158"/>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23"/>
      <c r="AH128" s="122">
        <v>-12</v>
      </c>
      <c r="AI128" s="119"/>
      <c r="AJ128" s="109"/>
      <c r="AK128" s="109"/>
      <c r="AL128" s="123"/>
      <c r="AM128" s="122"/>
      <c r="AN128" s="111">
        <f t="shared" si="19"/>
        <v>-12</v>
      </c>
      <c r="AO128" s="102"/>
    </row>
    <row r="129" spans="1:41" ht="14.45" customHeight="1" x14ac:dyDescent="0.2">
      <c r="A129" s="161" t="s">
        <v>352</v>
      </c>
      <c r="B129" s="248" t="s">
        <v>353</v>
      </c>
      <c r="C129" s="158"/>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23"/>
      <c r="AH129" s="122">
        <v>1383</v>
      </c>
      <c r="AI129" s="119"/>
      <c r="AJ129" s="109"/>
      <c r="AK129" s="109"/>
      <c r="AL129" s="123"/>
      <c r="AM129" s="122"/>
      <c r="AN129" s="111">
        <f t="shared" si="19"/>
        <v>1383</v>
      </c>
      <c r="AO129" s="102"/>
    </row>
    <row r="130" spans="1:41" ht="14.45" customHeight="1" x14ac:dyDescent="0.2">
      <c r="A130" s="161" t="s">
        <v>354</v>
      </c>
      <c r="B130" s="248" t="s">
        <v>355</v>
      </c>
      <c r="C130" s="158"/>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23"/>
      <c r="AH130" s="122">
        <v>-19235</v>
      </c>
      <c r="AI130" s="119"/>
      <c r="AJ130" s="109"/>
      <c r="AK130" s="109"/>
      <c r="AL130" s="123"/>
      <c r="AM130" s="122"/>
      <c r="AN130" s="111">
        <f t="shared" si="19"/>
        <v>-19235</v>
      </c>
      <c r="AO130" s="102"/>
    </row>
    <row r="131" spans="1:41" ht="14.45" customHeight="1" x14ac:dyDescent="0.2">
      <c r="A131" s="161" t="s">
        <v>356</v>
      </c>
      <c r="B131" s="248" t="s">
        <v>772</v>
      </c>
      <c r="C131" s="158"/>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23"/>
      <c r="AH131" s="122">
        <v>-44499</v>
      </c>
      <c r="AI131" s="119"/>
      <c r="AJ131" s="109"/>
      <c r="AK131" s="109"/>
      <c r="AL131" s="123"/>
      <c r="AM131" s="122"/>
      <c r="AN131" s="111">
        <f t="shared" si="19"/>
        <v>-44499</v>
      </c>
      <c r="AO131" s="102"/>
    </row>
    <row r="132" spans="1:41" ht="14.45" customHeight="1" x14ac:dyDescent="0.2">
      <c r="A132" s="161" t="s">
        <v>750</v>
      </c>
      <c r="B132" s="248" t="s">
        <v>773</v>
      </c>
      <c r="C132" s="158"/>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23"/>
      <c r="AH132" s="122"/>
      <c r="AI132" s="119"/>
      <c r="AJ132" s="109"/>
      <c r="AK132" s="109"/>
      <c r="AL132" s="123"/>
      <c r="AM132" s="122"/>
      <c r="AN132" s="111">
        <f t="shared" si="19"/>
        <v>0</v>
      </c>
      <c r="AO132" s="102"/>
    </row>
    <row r="133" spans="1:41" ht="14.45" customHeight="1" x14ac:dyDescent="0.2">
      <c r="A133" s="161" t="s">
        <v>751</v>
      </c>
      <c r="B133" s="248" t="s">
        <v>774</v>
      </c>
      <c r="C133" s="158"/>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23"/>
      <c r="AH133" s="122">
        <v>-3882</v>
      </c>
      <c r="AI133" s="119"/>
      <c r="AJ133" s="109"/>
      <c r="AK133" s="109"/>
      <c r="AL133" s="123"/>
      <c r="AM133" s="122"/>
      <c r="AN133" s="111">
        <f t="shared" si="19"/>
        <v>-3882</v>
      </c>
      <c r="AO133" s="102"/>
    </row>
    <row r="134" spans="1:41" ht="14.45" customHeight="1" x14ac:dyDescent="0.2">
      <c r="A134" s="161" t="s">
        <v>752</v>
      </c>
      <c r="B134" s="248" t="s">
        <v>775</v>
      </c>
      <c r="C134" s="158"/>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23"/>
      <c r="AH134" s="122"/>
      <c r="AI134" s="119"/>
      <c r="AJ134" s="109"/>
      <c r="AK134" s="109"/>
      <c r="AL134" s="123"/>
      <c r="AM134" s="122"/>
      <c r="AN134" s="111">
        <f t="shared" si="19"/>
        <v>0</v>
      </c>
      <c r="AO134" s="102"/>
    </row>
    <row r="135" spans="1:41" ht="15.75" x14ac:dyDescent="0.2">
      <c r="A135" s="433" t="s">
        <v>357</v>
      </c>
      <c r="B135" s="434"/>
      <c r="C135" s="158">
        <f t="shared" ref="C135:V135" si="20">SUM(C111:C134)</f>
        <v>0</v>
      </c>
      <c r="D135" s="122">
        <f t="shared" si="20"/>
        <v>9</v>
      </c>
      <c r="E135" s="122">
        <f t="shared" si="20"/>
        <v>5087</v>
      </c>
      <c r="F135" s="122">
        <f t="shared" si="20"/>
        <v>13</v>
      </c>
      <c r="G135" s="122">
        <f t="shared" si="20"/>
        <v>0</v>
      </c>
      <c r="H135" s="109">
        <f t="shared" si="20"/>
        <v>0</v>
      </c>
      <c r="I135" s="122">
        <f t="shared" si="20"/>
        <v>0</v>
      </c>
      <c r="J135" s="122">
        <f t="shared" si="20"/>
        <v>403</v>
      </c>
      <c r="K135" s="109">
        <f t="shared" si="20"/>
        <v>0</v>
      </c>
      <c r="L135" s="109">
        <f t="shared" si="20"/>
        <v>0</v>
      </c>
      <c r="M135" s="348">
        <f t="shared" si="20"/>
        <v>0</v>
      </c>
      <c r="N135" s="348">
        <f t="shared" si="20"/>
        <v>0</v>
      </c>
      <c r="O135" s="348">
        <f t="shared" si="20"/>
        <v>0</v>
      </c>
      <c r="P135" s="348">
        <f t="shared" si="20"/>
        <v>0</v>
      </c>
      <c r="Q135" s="348">
        <f t="shared" si="20"/>
        <v>0</v>
      </c>
      <c r="R135" s="348">
        <f t="shared" si="20"/>
        <v>0</v>
      </c>
      <c r="S135" s="348">
        <f t="shared" si="20"/>
        <v>0</v>
      </c>
      <c r="T135" s="348">
        <f t="shared" si="20"/>
        <v>-8355</v>
      </c>
      <c r="U135" s="348">
        <f t="shared" si="20"/>
        <v>0</v>
      </c>
      <c r="V135" s="348">
        <f t="shared" si="20"/>
        <v>0</v>
      </c>
      <c r="W135" s="122">
        <f t="shared" ref="W135:AE135" si="21">SUM(W111:W134)</f>
        <v>0</v>
      </c>
      <c r="X135" s="122">
        <f t="shared" si="21"/>
        <v>0</v>
      </c>
      <c r="Y135" s="122">
        <f t="shared" si="21"/>
        <v>2684</v>
      </c>
      <c r="Z135" s="122">
        <f t="shared" si="21"/>
        <v>0</v>
      </c>
      <c r="AA135" s="122">
        <f t="shared" si="21"/>
        <v>0</v>
      </c>
      <c r="AB135" s="122">
        <f t="shared" si="21"/>
        <v>0</v>
      </c>
      <c r="AC135" s="122">
        <f t="shared" si="21"/>
        <v>0</v>
      </c>
      <c r="AD135" s="122">
        <f t="shared" si="21"/>
        <v>0</v>
      </c>
      <c r="AE135" s="122">
        <f t="shared" si="21"/>
        <v>0</v>
      </c>
      <c r="AF135" s="122">
        <f t="shared" ref="AF135:AM135" si="22">SUM(AF111:AF134)</f>
        <v>0</v>
      </c>
      <c r="AG135" s="109">
        <f t="shared" si="22"/>
        <v>0</v>
      </c>
      <c r="AH135" s="129">
        <f t="shared" si="22"/>
        <v>-128337</v>
      </c>
      <c r="AI135" s="132">
        <f t="shared" si="22"/>
        <v>0</v>
      </c>
      <c r="AJ135" s="389">
        <f t="shared" si="22"/>
        <v>0</v>
      </c>
      <c r="AK135" s="160">
        <f t="shared" si="22"/>
        <v>0</v>
      </c>
      <c r="AL135" s="129">
        <f t="shared" si="22"/>
        <v>0</v>
      </c>
      <c r="AM135" s="129">
        <f t="shared" si="22"/>
        <v>1933</v>
      </c>
      <c r="AN135" s="111">
        <f t="shared" si="19"/>
        <v>-126563</v>
      </c>
      <c r="AO135" s="134"/>
    </row>
    <row r="136" spans="1:41" ht="8.25" customHeight="1" x14ac:dyDescent="0.2">
      <c r="A136" s="135"/>
      <c r="B136" s="136"/>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07"/>
      <c r="AO136" s="102"/>
    </row>
    <row r="137" spans="1:41" ht="15" x14ac:dyDescent="0.25">
      <c r="A137" s="551" t="s">
        <v>358</v>
      </c>
      <c r="B137" s="552"/>
      <c r="C137" s="104"/>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38"/>
      <c r="AJ137" s="139"/>
      <c r="AK137" s="105"/>
      <c r="AL137" s="139"/>
      <c r="AM137" s="139"/>
      <c r="AN137" s="140"/>
      <c r="AO137" s="102"/>
    </row>
    <row r="138" spans="1:41" ht="14.45" customHeight="1" x14ac:dyDescent="0.2">
      <c r="A138" s="152" t="s">
        <v>359</v>
      </c>
      <c r="B138" s="248" t="s">
        <v>360</v>
      </c>
      <c r="C138" s="158"/>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23"/>
      <c r="AI138" s="122">
        <v>8000</v>
      </c>
      <c r="AJ138" s="119"/>
      <c r="AK138" s="109"/>
      <c r="AL138" s="123"/>
      <c r="AM138" s="122"/>
      <c r="AN138" s="111">
        <f t="shared" ref="AN138:AN155" si="23">SUM(C138:AM138)</f>
        <v>8000</v>
      </c>
      <c r="AO138" s="102"/>
    </row>
    <row r="139" spans="1:41" ht="14.45" customHeight="1" x14ac:dyDescent="0.2">
      <c r="A139" s="152" t="s">
        <v>361</v>
      </c>
      <c r="B139" s="248" t="s">
        <v>362</v>
      </c>
      <c r="C139" s="158"/>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23"/>
      <c r="AI139" s="122">
        <v>20709</v>
      </c>
      <c r="AJ139" s="119"/>
      <c r="AK139" s="109"/>
      <c r="AL139" s="123"/>
      <c r="AM139" s="122"/>
      <c r="AN139" s="111">
        <f t="shared" si="23"/>
        <v>20709</v>
      </c>
      <c r="AO139" s="102"/>
    </row>
    <row r="140" spans="1:41" ht="14.45" customHeight="1" x14ac:dyDescent="0.2">
      <c r="A140" s="152" t="s">
        <v>363</v>
      </c>
      <c r="B140" s="248" t="s">
        <v>364</v>
      </c>
      <c r="C140" s="158"/>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23"/>
      <c r="AI140" s="122"/>
      <c r="AJ140" s="112"/>
      <c r="AK140" s="109"/>
      <c r="AL140" s="123"/>
      <c r="AM140" s="122"/>
      <c r="AN140" s="111">
        <f t="shared" si="23"/>
        <v>0</v>
      </c>
      <c r="AO140" s="102"/>
    </row>
    <row r="141" spans="1:41" ht="14.45" customHeight="1" x14ac:dyDescent="0.2">
      <c r="A141" s="152" t="s">
        <v>365</v>
      </c>
      <c r="B141" s="248" t="s">
        <v>366</v>
      </c>
      <c r="C141" s="120">
        <v>591</v>
      </c>
      <c r="D141" s="120"/>
      <c r="E141" s="120"/>
      <c r="F141" s="120">
        <v>145</v>
      </c>
      <c r="G141" s="120"/>
      <c r="H141" s="120"/>
      <c r="I141" s="120"/>
      <c r="J141" s="120">
        <v>1660</v>
      </c>
      <c r="K141" s="120"/>
      <c r="L141" s="120"/>
      <c r="M141" s="120"/>
      <c r="N141" s="120"/>
      <c r="O141" s="120"/>
      <c r="P141" s="122"/>
      <c r="Q141" s="122"/>
      <c r="R141" s="122"/>
      <c r="S141" s="122"/>
      <c r="T141" s="122">
        <v>9</v>
      </c>
      <c r="U141" s="122"/>
      <c r="V141" s="122"/>
      <c r="W141" s="122"/>
      <c r="X141" s="122"/>
      <c r="Y141" s="122"/>
      <c r="Z141" s="122"/>
      <c r="AA141" s="122"/>
      <c r="AB141" s="122"/>
      <c r="AC141" s="122"/>
      <c r="AD141" s="122"/>
      <c r="AE141" s="122"/>
      <c r="AF141" s="122"/>
      <c r="AG141" s="119"/>
      <c r="AH141" s="113"/>
      <c r="AI141" s="127"/>
      <c r="AJ141" s="122"/>
      <c r="AK141" s="119"/>
      <c r="AL141" s="123"/>
      <c r="AM141" s="122"/>
      <c r="AN141" s="111">
        <f t="shared" si="23"/>
        <v>2405</v>
      </c>
      <c r="AO141" s="102"/>
    </row>
    <row r="142" spans="1:41" ht="14.45" customHeight="1" x14ac:dyDescent="0.2">
      <c r="A142" s="152" t="s">
        <v>367</v>
      </c>
      <c r="B142" s="248" t="s">
        <v>368</v>
      </c>
      <c r="C142" s="15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c r="AG142" s="123"/>
      <c r="AH142" s="122"/>
      <c r="AI142" s="119"/>
      <c r="AJ142" s="109"/>
      <c r="AK142" s="109"/>
      <c r="AL142" s="123"/>
      <c r="AM142" s="122"/>
      <c r="AN142" s="111">
        <f t="shared" si="23"/>
        <v>0</v>
      </c>
      <c r="AO142" s="102"/>
    </row>
    <row r="143" spans="1:41" ht="14.45" customHeight="1" x14ac:dyDescent="0.2">
      <c r="A143" s="152" t="s">
        <v>369</v>
      </c>
      <c r="B143" s="248" t="s">
        <v>370</v>
      </c>
      <c r="C143" s="158"/>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23"/>
      <c r="AH143" s="122"/>
      <c r="AI143" s="119"/>
      <c r="AJ143" s="109"/>
      <c r="AK143" s="109"/>
      <c r="AL143" s="123"/>
      <c r="AM143" s="122"/>
      <c r="AN143" s="111">
        <f t="shared" si="23"/>
        <v>0</v>
      </c>
      <c r="AO143" s="102"/>
    </row>
    <row r="144" spans="1:41" ht="14.45" customHeight="1" x14ac:dyDescent="0.2">
      <c r="A144" s="152" t="s">
        <v>371</v>
      </c>
      <c r="B144" s="248" t="s">
        <v>372</v>
      </c>
      <c r="C144" s="158"/>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23"/>
      <c r="AH144" s="122"/>
      <c r="AI144" s="119"/>
      <c r="AJ144" s="109"/>
      <c r="AK144" s="109"/>
      <c r="AL144" s="123"/>
      <c r="AM144" s="122"/>
      <c r="AN144" s="111">
        <f t="shared" si="23"/>
        <v>0</v>
      </c>
      <c r="AO144" s="102"/>
    </row>
    <row r="145" spans="1:41" ht="14.45" customHeight="1" x14ac:dyDescent="0.2">
      <c r="A145" s="152" t="s">
        <v>373</v>
      </c>
      <c r="B145" s="248" t="s">
        <v>374</v>
      </c>
      <c r="C145" s="158"/>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23"/>
      <c r="AH145" s="122"/>
      <c r="AI145" s="119"/>
      <c r="AJ145" s="109"/>
      <c r="AK145" s="109"/>
      <c r="AL145" s="123"/>
      <c r="AM145" s="122"/>
      <c r="AN145" s="111">
        <f t="shared" si="23"/>
        <v>0</v>
      </c>
      <c r="AO145" s="102"/>
    </row>
    <row r="146" spans="1:41" ht="14.45" customHeight="1" x14ac:dyDescent="0.2">
      <c r="A146" s="159" t="s">
        <v>375</v>
      </c>
      <c r="B146" s="248" t="s">
        <v>376</v>
      </c>
      <c r="C146" s="158"/>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23"/>
      <c r="AH146" s="122"/>
      <c r="AI146" s="119"/>
      <c r="AJ146" s="109"/>
      <c r="AK146" s="109"/>
      <c r="AL146" s="123"/>
      <c r="AM146" s="122"/>
      <c r="AN146" s="111">
        <f t="shared" si="23"/>
        <v>0</v>
      </c>
      <c r="AO146" s="102"/>
    </row>
    <row r="147" spans="1:41" ht="14.45" customHeight="1" x14ac:dyDescent="0.2">
      <c r="A147" s="159" t="s">
        <v>776</v>
      </c>
      <c r="B147" s="248" t="s">
        <v>865</v>
      </c>
      <c r="C147" s="158"/>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23"/>
      <c r="AH147" s="122"/>
      <c r="AI147" s="119"/>
      <c r="AJ147" s="109"/>
      <c r="AK147" s="109"/>
      <c r="AL147" s="123"/>
      <c r="AM147" s="122"/>
      <c r="AN147" s="111">
        <f t="shared" si="23"/>
        <v>0</v>
      </c>
      <c r="AO147" s="102"/>
    </row>
    <row r="148" spans="1:41" ht="14.45" customHeight="1" x14ac:dyDescent="0.2">
      <c r="A148" s="159" t="s">
        <v>777</v>
      </c>
      <c r="B148" s="248" t="s">
        <v>866</v>
      </c>
      <c r="C148" s="158"/>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23"/>
      <c r="AH148" s="122"/>
      <c r="AI148" s="119"/>
      <c r="AJ148" s="109"/>
      <c r="AK148" s="109"/>
      <c r="AL148" s="123"/>
      <c r="AM148" s="122"/>
      <c r="AN148" s="111">
        <f t="shared" si="23"/>
        <v>0</v>
      </c>
      <c r="AO148" s="102"/>
    </row>
    <row r="149" spans="1:41" ht="14.45" customHeight="1" x14ac:dyDescent="0.2">
      <c r="A149" s="159" t="s">
        <v>778</v>
      </c>
      <c r="B149" s="248" t="s">
        <v>867</v>
      </c>
      <c r="C149" s="158"/>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23"/>
      <c r="AH149" s="122"/>
      <c r="AI149" s="119"/>
      <c r="AJ149" s="109"/>
      <c r="AK149" s="109"/>
      <c r="AL149" s="123"/>
      <c r="AM149" s="122"/>
      <c r="AN149" s="111">
        <f t="shared" si="23"/>
        <v>0</v>
      </c>
      <c r="AO149" s="102"/>
    </row>
    <row r="150" spans="1:41" ht="14.45" customHeight="1" x14ac:dyDescent="0.2">
      <c r="A150" s="152" t="s">
        <v>377</v>
      </c>
      <c r="B150" s="248" t="s">
        <v>378</v>
      </c>
      <c r="C150" s="158"/>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23"/>
      <c r="AH150" s="122"/>
      <c r="AI150" s="119"/>
      <c r="AJ150" s="109"/>
      <c r="AK150" s="109"/>
      <c r="AL150" s="123"/>
      <c r="AM150" s="122"/>
      <c r="AN150" s="111">
        <f t="shared" si="23"/>
        <v>0</v>
      </c>
      <c r="AO150" s="102"/>
    </row>
    <row r="151" spans="1:41" ht="14.45" customHeight="1" x14ac:dyDescent="0.2">
      <c r="A151" s="152" t="s">
        <v>379</v>
      </c>
      <c r="B151" s="248" t="s">
        <v>380</v>
      </c>
      <c r="C151" s="158"/>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23"/>
      <c r="AH151" s="122"/>
      <c r="AI151" s="119"/>
      <c r="AJ151" s="109"/>
      <c r="AK151" s="109"/>
      <c r="AL151" s="123"/>
      <c r="AM151" s="122"/>
      <c r="AN151" s="111">
        <f t="shared" si="23"/>
        <v>0</v>
      </c>
      <c r="AO151" s="102"/>
    </row>
    <row r="152" spans="1:41" ht="14.45" customHeight="1" x14ac:dyDescent="0.2">
      <c r="A152" s="152" t="s">
        <v>381</v>
      </c>
      <c r="B152" s="248" t="s">
        <v>382</v>
      </c>
      <c r="C152" s="158"/>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23"/>
      <c r="AH152" s="122"/>
      <c r="AI152" s="119"/>
      <c r="AJ152" s="109"/>
      <c r="AK152" s="109"/>
      <c r="AL152" s="123"/>
      <c r="AM152" s="122"/>
      <c r="AN152" s="111">
        <f t="shared" si="23"/>
        <v>0</v>
      </c>
      <c r="AO152" s="102"/>
    </row>
    <row r="153" spans="1:41" ht="14.45" customHeight="1" x14ac:dyDescent="0.2">
      <c r="A153" s="161" t="s">
        <v>383</v>
      </c>
      <c r="B153" s="248" t="s">
        <v>384</v>
      </c>
      <c r="C153" s="158"/>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23"/>
      <c r="AH153" s="122"/>
      <c r="AI153" s="119"/>
      <c r="AJ153" s="109"/>
      <c r="AK153" s="109"/>
      <c r="AL153" s="123"/>
      <c r="AM153" s="122"/>
      <c r="AN153" s="111">
        <f t="shared" si="23"/>
        <v>0</v>
      </c>
      <c r="AO153" s="102"/>
    </row>
    <row r="154" spans="1:41" ht="14.45" customHeight="1" x14ac:dyDescent="0.2">
      <c r="A154" s="161" t="s">
        <v>619</v>
      </c>
      <c r="B154" s="378" t="s">
        <v>641</v>
      </c>
      <c r="C154" s="113"/>
      <c r="D154" s="113"/>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23"/>
      <c r="AH154" s="122"/>
      <c r="AI154" s="112"/>
      <c r="AJ154" s="109"/>
      <c r="AK154" s="109"/>
      <c r="AL154" s="123"/>
      <c r="AM154" s="122"/>
      <c r="AN154" s="111">
        <f t="shared" si="23"/>
        <v>0</v>
      </c>
      <c r="AO154" s="102"/>
    </row>
    <row r="155" spans="1:41" ht="15.75" x14ac:dyDescent="0.2">
      <c r="A155" s="433" t="s">
        <v>385</v>
      </c>
      <c r="B155" s="434"/>
      <c r="C155" s="130">
        <f t="shared" ref="C155:D155" si="24">SUM(C138:C154)</f>
        <v>591</v>
      </c>
      <c r="D155" s="130">
        <f t="shared" si="24"/>
        <v>0</v>
      </c>
      <c r="E155" s="130">
        <f>SUM(E138:E154)</f>
        <v>0</v>
      </c>
      <c r="F155" s="130">
        <f t="shared" ref="F155:AF155" si="25">SUM(F138:F154)</f>
        <v>145</v>
      </c>
      <c r="G155" s="130">
        <f t="shared" si="25"/>
        <v>0</v>
      </c>
      <c r="H155" s="130">
        <f t="shared" si="25"/>
        <v>0</v>
      </c>
      <c r="I155" s="130">
        <f t="shared" si="25"/>
        <v>0</v>
      </c>
      <c r="J155" s="130">
        <f t="shared" si="25"/>
        <v>1660</v>
      </c>
      <c r="K155" s="130">
        <f t="shared" si="25"/>
        <v>0</v>
      </c>
      <c r="L155" s="130">
        <f t="shared" si="25"/>
        <v>0</v>
      </c>
      <c r="M155" s="130">
        <f t="shared" si="25"/>
        <v>0</v>
      </c>
      <c r="N155" s="130">
        <f t="shared" si="25"/>
        <v>0</v>
      </c>
      <c r="O155" s="130">
        <f t="shared" si="25"/>
        <v>0</v>
      </c>
      <c r="P155" s="130">
        <f t="shared" si="25"/>
        <v>0</v>
      </c>
      <c r="Q155" s="130">
        <f t="shared" si="25"/>
        <v>0</v>
      </c>
      <c r="R155" s="130">
        <f t="shared" si="25"/>
        <v>0</v>
      </c>
      <c r="S155" s="130">
        <f t="shared" si="25"/>
        <v>0</v>
      </c>
      <c r="T155" s="130">
        <f t="shared" si="25"/>
        <v>9</v>
      </c>
      <c r="U155" s="130">
        <f t="shared" si="25"/>
        <v>0</v>
      </c>
      <c r="V155" s="130">
        <f t="shared" si="25"/>
        <v>0</v>
      </c>
      <c r="W155" s="130">
        <f t="shared" si="25"/>
        <v>0</v>
      </c>
      <c r="X155" s="130">
        <f t="shared" si="25"/>
        <v>0</v>
      </c>
      <c r="Y155" s="130">
        <f t="shared" si="25"/>
        <v>0</v>
      </c>
      <c r="Z155" s="130">
        <f t="shared" si="25"/>
        <v>0</v>
      </c>
      <c r="AA155" s="130">
        <f t="shared" si="25"/>
        <v>0</v>
      </c>
      <c r="AB155" s="130">
        <f t="shared" si="25"/>
        <v>0</v>
      </c>
      <c r="AC155" s="130">
        <f t="shared" si="25"/>
        <v>0</v>
      </c>
      <c r="AD155" s="130">
        <f t="shared" si="25"/>
        <v>0</v>
      </c>
      <c r="AE155" s="130">
        <f t="shared" si="25"/>
        <v>0</v>
      </c>
      <c r="AF155" s="130">
        <f t="shared" si="25"/>
        <v>0</v>
      </c>
      <c r="AG155" s="131">
        <f t="shared" ref="AG155:AH155" si="26">SUM(AG138:AG154)</f>
        <v>0</v>
      </c>
      <c r="AH155" s="129">
        <f t="shared" si="26"/>
        <v>0</v>
      </c>
      <c r="AI155" s="129">
        <f>SUM(AI138:AI154)</f>
        <v>28709</v>
      </c>
      <c r="AJ155" s="129">
        <f>SUM(AJ138:AJ154)</f>
        <v>0</v>
      </c>
      <c r="AK155" s="132">
        <f>SUM(AK138:AK154)</f>
        <v>0</v>
      </c>
      <c r="AL155" s="133">
        <f>SUM(AL138:AL154)</f>
        <v>0</v>
      </c>
      <c r="AM155" s="129">
        <f>SUM(AM138:AM154)</f>
        <v>0</v>
      </c>
      <c r="AN155" s="111">
        <f t="shared" si="23"/>
        <v>31114</v>
      </c>
      <c r="AO155" s="134"/>
    </row>
    <row r="156" spans="1:41" ht="8.25" customHeight="1" x14ac:dyDescent="0.2">
      <c r="A156" s="135"/>
      <c r="B156" s="136"/>
      <c r="C156" s="137"/>
      <c r="D156" s="137"/>
      <c r="E156" s="138"/>
      <c r="F156" s="138"/>
      <c r="G156" s="138"/>
      <c r="H156" s="137"/>
      <c r="I156" s="137"/>
      <c r="J156" s="137"/>
      <c r="K156" s="137"/>
      <c r="L156" s="137"/>
      <c r="M156" s="137"/>
      <c r="N156" s="137"/>
      <c r="O156" s="137"/>
      <c r="P156" s="137"/>
      <c r="Q156" s="137"/>
      <c r="R156" s="137"/>
      <c r="S156" s="137"/>
      <c r="T156" s="137"/>
      <c r="U156" s="138"/>
      <c r="V156" s="138"/>
      <c r="W156" s="138"/>
      <c r="X156" s="137"/>
      <c r="Y156" s="137"/>
      <c r="Z156" s="137"/>
      <c r="AA156" s="137"/>
      <c r="AB156" s="138"/>
      <c r="AC156" s="138"/>
      <c r="AD156" s="138"/>
      <c r="AE156" s="138"/>
      <c r="AF156" s="138"/>
      <c r="AG156" s="138"/>
      <c r="AH156" s="138"/>
      <c r="AI156" s="137"/>
      <c r="AJ156" s="138"/>
      <c r="AK156" s="138"/>
      <c r="AL156" s="138"/>
      <c r="AM156" s="137"/>
      <c r="AN156" s="107"/>
      <c r="AO156" s="102"/>
    </row>
    <row r="157" spans="1:41" ht="15" x14ac:dyDescent="0.2">
      <c r="A157" s="549" t="s">
        <v>386</v>
      </c>
      <c r="B157" s="550"/>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c r="AB157" s="139"/>
      <c r="AC157" s="139"/>
      <c r="AD157" s="139"/>
      <c r="AE157" s="139"/>
      <c r="AF157" s="139"/>
      <c r="AG157" s="139"/>
      <c r="AH157" s="139"/>
      <c r="AI157" s="139"/>
      <c r="AJ157" s="139"/>
      <c r="AK157" s="139"/>
      <c r="AL157" s="139"/>
      <c r="AM157" s="139"/>
      <c r="AN157" s="140"/>
      <c r="AO157" s="102"/>
    </row>
    <row r="158" spans="1:41" ht="14.45" customHeight="1" x14ac:dyDescent="0.2">
      <c r="A158" s="159" t="s">
        <v>387</v>
      </c>
      <c r="B158" s="248" t="s">
        <v>799</v>
      </c>
      <c r="C158" s="158"/>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23"/>
      <c r="AH158" s="122"/>
      <c r="AI158" s="119"/>
      <c r="AJ158" s="109"/>
      <c r="AK158" s="109"/>
      <c r="AL158" s="123"/>
      <c r="AM158" s="122"/>
      <c r="AN158" s="111">
        <f t="shared" ref="AN158:AN161" si="27">SUM(C158:AM158)</f>
        <v>0</v>
      </c>
      <c r="AO158" s="102"/>
    </row>
    <row r="159" spans="1:41" ht="14.45" customHeight="1" x14ac:dyDescent="0.2">
      <c r="A159" s="159" t="s">
        <v>779</v>
      </c>
      <c r="B159" s="248" t="s">
        <v>780</v>
      </c>
      <c r="C159" s="158"/>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23"/>
      <c r="AH159" s="122"/>
      <c r="AI159" s="119"/>
      <c r="AJ159" s="109"/>
      <c r="AK159" s="109"/>
      <c r="AL159" s="123"/>
      <c r="AM159" s="122"/>
      <c r="AN159" s="111">
        <f t="shared" si="27"/>
        <v>0</v>
      </c>
      <c r="AO159" s="102"/>
    </row>
    <row r="160" spans="1:41" ht="14.45" customHeight="1" x14ac:dyDescent="0.2">
      <c r="A160" s="159" t="s">
        <v>781</v>
      </c>
      <c r="B160" s="248" t="s">
        <v>782</v>
      </c>
      <c r="C160" s="158"/>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23"/>
      <c r="AH160" s="122"/>
      <c r="AI160" s="119"/>
      <c r="AJ160" s="109"/>
      <c r="AK160" s="109"/>
      <c r="AL160" s="123"/>
      <c r="AM160" s="122"/>
      <c r="AN160" s="111">
        <f t="shared" si="27"/>
        <v>0</v>
      </c>
      <c r="AO160" s="102"/>
    </row>
    <row r="161" spans="1:41" ht="14.45" customHeight="1" x14ac:dyDescent="0.2">
      <c r="A161" s="159" t="s">
        <v>783</v>
      </c>
      <c r="B161" s="248" t="s">
        <v>784</v>
      </c>
      <c r="C161" s="158"/>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23"/>
      <c r="AH161" s="122"/>
      <c r="AI161" s="119"/>
      <c r="AJ161" s="109"/>
      <c r="AK161" s="109"/>
      <c r="AL161" s="123"/>
      <c r="AM161" s="122"/>
      <c r="AN161" s="111">
        <f t="shared" si="27"/>
        <v>0</v>
      </c>
      <c r="AO161" s="102"/>
    </row>
    <row r="162" spans="1:41" ht="14.45" customHeight="1" x14ac:dyDescent="0.2">
      <c r="A162" s="152" t="s">
        <v>388</v>
      </c>
      <c r="B162" s="248" t="s">
        <v>389</v>
      </c>
      <c r="C162" s="158"/>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23"/>
      <c r="AH162" s="122"/>
      <c r="AI162" s="119"/>
      <c r="AJ162" s="109"/>
      <c r="AK162" s="109"/>
      <c r="AL162" s="123"/>
      <c r="AM162" s="122"/>
      <c r="AN162" s="111">
        <f t="shared" ref="AN162:AN169" si="28">SUM(C162:AM162)</f>
        <v>0</v>
      </c>
      <c r="AO162" s="102"/>
    </row>
    <row r="163" spans="1:41" ht="14.45" customHeight="1" x14ac:dyDescent="0.2">
      <c r="A163" s="152" t="s">
        <v>390</v>
      </c>
      <c r="B163" s="248" t="s">
        <v>486</v>
      </c>
      <c r="C163" s="158"/>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23"/>
      <c r="AH163" s="122"/>
      <c r="AI163" s="119"/>
      <c r="AJ163" s="109"/>
      <c r="AK163" s="109"/>
      <c r="AL163" s="123"/>
      <c r="AM163" s="122"/>
      <c r="AN163" s="111">
        <f t="shared" si="28"/>
        <v>0</v>
      </c>
      <c r="AO163" s="102"/>
    </row>
    <row r="164" spans="1:41" ht="14.45" customHeight="1" x14ac:dyDescent="0.2">
      <c r="A164" s="161" t="s">
        <v>391</v>
      </c>
      <c r="B164" s="248" t="s">
        <v>392</v>
      </c>
      <c r="C164" s="158"/>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23"/>
      <c r="AH164" s="122"/>
      <c r="AI164" s="119"/>
      <c r="AJ164" s="109"/>
      <c r="AK164" s="109"/>
      <c r="AL164" s="123"/>
      <c r="AM164" s="122"/>
      <c r="AN164" s="111">
        <f t="shared" si="28"/>
        <v>0</v>
      </c>
      <c r="AO164" s="102"/>
    </row>
    <row r="165" spans="1:41" ht="14.45" customHeight="1" x14ac:dyDescent="0.2">
      <c r="A165" s="161" t="s">
        <v>393</v>
      </c>
      <c r="B165" s="248" t="s">
        <v>394</v>
      </c>
      <c r="C165" s="158"/>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23"/>
      <c r="AH165" s="122"/>
      <c r="AI165" s="119"/>
      <c r="AJ165" s="109"/>
      <c r="AK165" s="109"/>
      <c r="AL165" s="123"/>
      <c r="AM165" s="122"/>
      <c r="AN165" s="111">
        <f t="shared" si="28"/>
        <v>0</v>
      </c>
      <c r="AO165" s="102"/>
    </row>
    <row r="166" spans="1:41" ht="14.45" customHeight="1" x14ac:dyDescent="0.2">
      <c r="A166" s="161" t="s">
        <v>395</v>
      </c>
      <c r="B166" s="248" t="s">
        <v>785</v>
      </c>
      <c r="C166" s="158"/>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23"/>
      <c r="AH166" s="122"/>
      <c r="AI166" s="119"/>
      <c r="AJ166" s="109"/>
      <c r="AK166" s="109"/>
      <c r="AL166" s="123"/>
      <c r="AM166" s="122"/>
      <c r="AN166" s="111">
        <f t="shared" si="28"/>
        <v>0</v>
      </c>
      <c r="AO166" s="102"/>
    </row>
    <row r="167" spans="1:41" ht="14.45" customHeight="1" x14ac:dyDescent="0.2">
      <c r="A167" s="161" t="s">
        <v>757</v>
      </c>
      <c r="B167" s="248" t="s">
        <v>786</v>
      </c>
      <c r="C167" s="158"/>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23"/>
      <c r="AH167" s="122"/>
      <c r="AI167" s="119"/>
      <c r="AJ167" s="109"/>
      <c r="AK167" s="109"/>
      <c r="AL167" s="123"/>
      <c r="AM167" s="122"/>
      <c r="AN167" s="111">
        <f t="shared" si="28"/>
        <v>0</v>
      </c>
      <c r="AO167" s="102"/>
    </row>
    <row r="168" spans="1:41" ht="14.45" customHeight="1" x14ac:dyDescent="0.2">
      <c r="A168" s="161" t="s">
        <v>758</v>
      </c>
      <c r="B168" s="248" t="s">
        <v>787</v>
      </c>
      <c r="C168" s="158"/>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23"/>
      <c r="AH168" s="122"/>
      <c r="AI168" s="119"/>
      <c r="AJ168" s="109"/>
      <c r="AK168" s="109"/>
      <c r="AL168" s="123"/>
      <c r="AM168" s="122"/>
      <c r="AN168" s="111">
        <f t="shared" si="28"/>
        <v>0</v>
      </c>
      <c r="AO168" s="102"/>
    </row>
    <row r="169" spans="1:41" ht="14.45" customHeight="1" x14ac:dyDescent="0.2">
      <c r="A169" s="161" t="s">
        <v>759</v>
      </c>
      <c r="B169" s="248" t="s">
        <v>788</v>
      </c>
      <c r="C169" s="158"/>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23"/>
      <c r="AH169" s="122"/>
      <c r="AI169" s="119"/>
      <c r="AJ169" s="109"/>
      <c r="AK169" s="109"/>
      <c r="AL169" s="123"/>
      <c r="AM169" s="122"/>
      <c r="AN169" s="111">
        <f t="shared" si="28"/>
        <v>0</v>
      </c>
      <c r="AO169" s="102"/>
    </row>
    <row r="170" spans="1:41" ht="15.75" x14ac:dyDescent="0.2">
      <c r="A170" s="433" t="s">
        <v>396</v>
      </c>
      <c r="B170" s="434"/>
      <c r="C170" s="158">
        <f t="shared" ref="C170:V170" si="29">SUM(C158:C169)</f>
        <v>0</v>
      </c>
      <c r="D170" s="109">
        <f t="shared" si="29"/>
        <v>0</v>
      </c>
      <c r="E170" s="109">
        <f t="shared" si="29"/>
        <v>0</v>
      </c>
      <c r="F170" s="109">
        <f t="shared" si="29"/>
        <v>0</v>
      </c>
      <c r="G170" s="109">
        <f t="shared" si="29"/>
        <v>0</v>
      </c>
      <c r="H170" s="109">
        <f t="shared" si="29"/>
        <v>0</v>
      </c>
      <c r="I170" s="109">
        <f t="shared" si="29"/>
        <v>0</v>
      </c>
      <c r="J170" s="109">
        <f t="shared" si="29"/>
        <v>0</v>
      </c>
      <c r="K170" s="109">
        <f t="shared" si="29"/>
        <v>0</v>
      </c>
      <c r="L170" s="109">
        <f t="shared" si="29"/>
        <v>0</v>
      </c>
      <c r="M170" s="109">
        <f t="shared" si="29"/>
        <v>0</v>
      </c>
      <c r="N170" s="109">
        <f t="shared" si="29"/>
        <v>0</v>
      </c>
      <c r="O170" s="109">
        <f t="shared" si="29"/>
        <v>0</v>
      </c>
      <c r="P170" s="109">
        <f t="shared" si="29"/>
        <v>0</v>
      </c>
      <c r="Q170" s="109">
        <f t="shared" si="29"/>
        <v>0</v>
      </c>
      <c r="R170" s="109">
        <f t="shared" si="29"/>
        <v>0</v>
      </c>
      <c r="S170" s="109">
        <f t="shared" si="29"/>
        <v>0</v>
      </c>
      <c r="T170" s="109">
        <f t="shared" si="29"/>
        <v>0</v>
      </c>
      <c r="U170" s="109">
        <f t="shared" si="29"/>
        <v>0</v>
      </c>
      <c r="V170" s="109">
        <f t="shared" si="29"/>
        <v>0</v>
      </c>
      <c r="W170" s="109">
        <f t="shared" ref="W170:AE170" si="30">SUM(W158:W169)</f>
        <v>0</v>
      </c>
      <c r="X170" s="109">
        <f t="shared" si="30"/>
        <v>0</v>
      </c>
      <c r="Y170" s="109">
        <f t="shared" si="30"/>
        <v>0</v>
      </c>
      <c r="Z170" s="109">
        <f t="shared" si="30"/>
        <v>0</v>
      </c>
      <c r="AA170" s="109">
        <f t="shared" si="30"/>
        <v>0</v>
      </c>
      <c r="AB170" s="109">
        <f t="shared" si="30"/>
        <v>0</v>
      </c>
      <c r="AC170" s="109">
        <f t="shared" si="30"/>
        <v>0</v>
      </c>
      <c r="AD170" s="109">
        <f t="shared" si="30"/>
        <v>0</v>
      </c>
      <c r="AE170" s="109">
        <f t="shared" si="30"/>
        <v>0</v>
      </c>
      <c r="AF170" s="109">
        <f t="shared" ref="AF170:AM170" si="31">SUM(AF158:AF169)</f>
        <v>0</v>
      </c>
      <c r="AG170" s="123">
        <f t="shared" si="31"/>
        <v>0</v>
      </c>
      <c r="AH170" s="122">
        <f t="shared" si="31"/>
        <v>0</v>
      </c>
      <c r="AI170" s="119">
        <f t="shared" si="31"/>
        <v>0</v>
      </c>
      <c r="AJ170" s="109">
        <f t="shared" si="31"/>
        <v>0</v>
      </c>
      <c r="AK170" s="109">
        <f t="shared" si="31"/>
        <v>0</v>
      </c>
      <c r="AL170" s="123">
        <f t="shared" si="31"/>
        <v>0</v>
      </c>
      <c r="AM170" s="122">
        <f t="shared" si="31"/>
        <v>0</v>
      </c>
      <c r="AN170" s="111">
        <f>SUM(C170:AM170)</f>
        <v>0</v>
      </c>
      <c r="AO170" s="134"/>
    </row>
    <row r="171" spans="1:41" ht="8.25" customHeight="1" thickBot="1" x14ac:dyDescent="0.25">
      <c r="A171" s="164"/>
      <c r="B171" s="165"/>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c r="AG171" s="138"/>
      <c r="AH171" s="138"/>
      <c r="AI171" s="138"/>
      <c r="AJ171" s="138"/>
      <c r="AK171" s="138"/>
      <c r="AL171" s="138"/>
      <c r="AM171" s="138"/>
      <c r="AN171" s="140"/>
      <c r="AO171" s="102"/>
    </row>
    <row r="172" spans="1:41" s="148" customFormat="1" ht="16.5" thickBot="1" x14ac:dyDescent="0.3">
      <c r="A172" s="166" t="s">
        <v>397</v>
      </c>
      <c r="B172" s="167"/>
      <c r="C172" s="146">
        <f t="shared" ref="C172:V172" si="32">SUM(C108,C135,C155,C170)</f>
        <v>591</v>
      </c>
      <c r="D172" s="146">
        <f t="shared" si="32"/>
        <v>9</v>
      </c>
      <c r="E172" s="146">
        <f t="shared" si="32"/>
        <v>5281</v>
      </c>
      <c r="F172" s="146">
        <f t="shared" si="32"/>
        <v>9749</v>
      </c>
      <c r="G172" s="146">
        <f t="shared" si="32"/>
        <v>0</v>
      </c>
      <c r="H172" s="146">
        <f t="shared" si="32"/>
        <v>0</v>
      </c>
      <c r="I172" s="146">
        <f t="shared" si="32"/>
        <v>6</v>
      </c>
      <c r="J172" s="146">
        <f t="shared" si="32"/>
        <v>45841</v>
      </c>
      <c r="K172" s="146">
        <f t="shared" si="32"/>
        <v>0</v>
      </c>
      <c r="L172" s="146">
        <f t="shared" si="32"/>
        <v>0</v>
      </c>
      <c r="M172" s="146">
        <f t="shared" si="32"/>
        <v>0</v>
      </c>
      <c r="N172" s="146">
        <f t="shared" si="32"/>
        <v>329</v>
      </c>
      <c r="O172" s="146">
        <f t="shared" si="32"/>
        <v>0</v>
      </c>
      <c r="P172" s="146">
        <f t="shared" si="32"/>
        <v>0</v>
      </c>
      <c r="Q172" s="146">
        <f t="shared" si="32"/>
        <v>0</v>
      </c>
      <c r="R172" s="146">
        <f t="shared" si="32"/>
        <v>0</v>
      </c>
      <c r="S172" s="146">
        <f t="shared" si="32"/>
        <v>0</v>
      </c>
      <c r="T172" s="146">
        <f t="shared" si="32"/>
        <v>-8275</v>
      </c>
      <c r="U172" s="146">
        <f t="shared" si="32"/>
        <v>0</v>
      </c>
      <c r="V172" s="146">
        <f t="shared" si="32"/>
        <v>0</v>
      </c>
      <c r="W172" s="146">
        <f t="shared" ref="W172:AE172" si="33">SUM(W108,W135,W155,W170)</f>
        <v>0</v>
      </c>
      <c r="X172" s="146">
        <f t="shared" si="33"/>
        <v>2511</v>
      </c>
      <c r="Y172" s="146">
        <f t="shared" si="33"/>
        <v>2684</v>
      </c>
      <c r="Z172" s="146">
        <f t="shared" si="33"/>
        <v>0</v>
      </c>
      <c r="AA172" s="146">
        <f t="shared" si="33"/>
        <v>0</v>
      </c>
      <c r="AB172" s="146">
        <f t="shared" si="33"/>
        <v>0</v>
      </c>
      <c r="AC172" s="146">
        <f t="shared" si="33"/>
        <v>0</v>
      </c>
      <c r="AD172" s="146">
        <f t="shared" si="33"/>
        <v>0</v>
      </c>
      <c r="AE172" s="146">
        <f t="shared" si="33"/>
        <v>0</v>
      </c>
      <c r="AF172" s="146">
        <f t="shared" ref="AF172:AM172" si="34">SUM(AF108,AF135,AF155,AF170)</f>
        <v>0</v>
      </c>
      <c r="AG172" s="146">
        <f t="shared" si="34"/>
        <v>0</v>
      </c>
      <c r="AH172" s="146">
        <f t="shared" si="34"/>
        <v>-58631</v>
      </c>
      <c r="AI172" s="146">
        <f t="shared" si="34"/>
        <v>28709</v>
      </c>
      <c r="AJ172" s="146">
        <f t="shared" si="34"/>
        <v>0</v>
      </c>
      <c r="AK172" s="146">
        <f t="shared" si="34"/>
        <v>0</v>
      </c>
      <c r="AL172" s="168">
        <f t="shared" si="34"/>
        <v>0</v>
      </c>
      <c r="AM172" s="146">
        <f t="shared" si="34"/>
        <v>1933</v>
      </c>
      <c r="AN172" s="147">
        <f>SUM(C172:AM172)</f>
        <v>30737</v>
      </c>
      <c r="AO172" s="102"/>
    </row>
    <row r="173" spans="1:41" s="151" customFormat="1" ht="8.25" customHeight="1" thickBot="1" x14ac:dyDescent="0.25">
      <c r="A173" s="169"/>
      <c r="B173" s="170"/>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c r="AB173" s="139"/>
      <c r="AC173" s="139"/>
      <c r="AD173" s="139"/>
      <c r="AE173" s="139"/>
      <c r="AF173" s="139"/>
      <c r="AG173" s="139"/>
      <c r="AH173" s="139"/>
      <c r="AI173" s="139"/>
      <c r="AJ173" s="139"/>
      <c r="AK173" s="139"/>
      <c r="AL173" s="139"/>
      <c r="AM173" s="139"/>
      <c r="AN173" s="150"/>
      <c r="AO173" s="102"/>
    </row>
    <row r="174" spans="1:41" s="148" customFormat="1" ht="16.5" thickBot="1" x14ac:dyDescent="0.3">
      <c r="A174" s="166" t="s">
        <v>398</v>
      </c>
      <c r="B174" s="167"/>
      <c r="C174" s="146">
        <f t="shared" ref="C174:V174" si="35">SUM(C80,C172)</f>
        <v>81546</v>
      </c>
      <c r="D174" s="146">
        <f t="shared" si="35"/>
        <v>952</v>
      </c>
      <c r="E174" s="146">
        <f t="shared" si="35"/>
        <v>7913</v>
      </c>
      <c r="F174" s="146">
        <f t="shared" si="35"/>
        <v>13578</v>
      </c>
      <c r="G174" s="146">
        <f t="shared" si="35"/>
        <v>41</v>
      </c>
      <c r="H174" s="146">
        <f t="shared" si="35"/>
        <v>0</v>
      </c>
      <c r="I174" s="146">
        <f t="shared" si="35"/>
        <v>2804</v>
      </c>
      <c r="J174" s="146">
        <f t="shared" si="35"/>
        <v>107294</v>
      </c>
      <c r="K174" s="146">
        <f t="shared" si="35"/>
        <v>0</v>
      </c>
      <c r="L174" s="146">
        <f t="shared" si="35"/>
        <v>242</v>
      </c>
      <c r="M174" s="146">
        <f t="shared" si="35"/>
        <v>1762</v>
      </c>
      <c r="N174" s="146">
        <f t="shared" si="35"/>
        <v>21407</v>
      </c>
      <c r="O174" s="146">
        <f t="shared" si="35"/>
        <v>43</v>
      </c>
      <c r="P174" s="146">
        <f t="shared" si="35"/>
        <v>-28</v>
      </c>
      <c r="Q174" s="146">
        <f t="shared" si="35"/>
        <v>110</v>
      </c>
      <c r="R174" s="146">
        <f t="shared" si="35"/>
        <v>3994</v>
      </c>
      <c r="S174" s="146">
        <f t="shared" si="35"/>
        <v>0</v>
      </c>
      <c r="T174" s="146">
        <f t="shared" si="35"/>
        <v>176288</v>
      </c>
      <c r="U174" s="146">
        <f t="shared" si="35"/>
        <v>0</v>
      </c>
      <c r="V174" s="146">
        <f t="shared" si="35"/>
        <v>0</v>
      </c>
      <c r="W174" s="146">
        <f t="shared" ref="W174:AE174" si="36">SUM(W80,W172)</f>
        <v>0</v>
      </c>
      <c r="X174" s="146">
        <f t="shared" si="36"/>
        <v>5102</v>
      </c>
      <c r="Y174" s="146">
        <f t="shared" si="36"/>
        <v>2684</v>
      </c>
      <c r="Z174" s="146">
        <f t="shared" si="36"/>
        <v>0</v>
      </c>
      <c r="AA174" s="146">
        <f t="shared" si="36"/>
        <v>0</v>
      </c>
      <c r="AB174" s="146">
        <f t="shared" si="36"/>
        <v>0</v>
      </c>
      <c r="AC174" s="146">
        <f t="shared" si="36"/>
        <v>0</v>
      </c>
      <c r="AD174" s="146">
        <f t="shared" si="36"/>
        <v>11646</v>
      </c>
      <c r="AE174" s="146">
        <f t="shared" si="36"/>
        <v>0</v>
      </c>
      <c r="AF174" s="146">
        <f t="shared" ref="AF174:AM174" si="37">SUM(AF80,AF172)</f>
        <v>0</v>
      </c>
      <c r="AG174" s="146">
        <f t="shared" si="37"/>
        <v>86</v>
      </c>
      <c r="AH174" s="146">
        <f t="shared" si="37"/>
        <v>-58631</v>
      </c>
      <c r="AI174" s="146">
        <f t="shared" si="37"/>
        <v>69094</v>
      </c>
      <c r="AJ174" s="146">
        <f t="shared" si="37"/>
        <v>3588</v>
      </c>
      <c r="AK174" s="146">
        <f t="shared" si="37"/>
        <v>15547</v>
      </c>
      <c r="AL174" s="146">
        <f t="shared" si="37"/>
        <v>0</v>
      </c>
      <c r="AM174" s="146">
        <f t="shared" si="37"/>
        <v>10093</v>
      </c>
      <c r="AN174" s="147">
        <f>SUM(C174:AM174)</f>
        <v>477155</v>
      </c>
      <c r="AO174" s="102"/>
    </row>
    <row r="175" spans="1:41" x14ac:dyDescent="0.2">
      <c r="A175" s="171"/>
      <c r="B175" s="171"/>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row>
    <row r="176" spans="1:41" x14ac:dyDescent="0.2">
      <c r="A176" s="171" t="s">
        <v>399</v>
      </c>
      <c r="B176" s="171"/>
      <c r="C176" s="102"/>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34"/>
      <c r="AO176" s="102"/>
    </row>
    <row r="177" spans="1:41" x14ac:dyDescent="0.2">
      <c r="A177" s="171" t="s">
        <v>400</v>
      </c>
      <c r="B177" s="171"/>
      <c r="C177" s="102"/>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row>
    <row r="178" spans="1:41" ht="20.25" x14ac:dyDescent="0.2">
      <c r="A178" s="172"/>
      <c r="B178" s="171"/>
      <c r="C178" s="102"/>
      <c r="D178" s="102"/>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row>
    <row r="179" spans="1:41" ht="15" x14ac:dyDescent="0.25">
      <c r="A179" s="148"/>
      <c r="B179" s="171"/>
      <c r="C179" s="102"/>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row>
  </sheetData>
  <sheetProtection algorithmName="SHA-512" hashValue="jMW12KjtJrtf6hZ+B0vVcj5MHE4N1ufF7n86lTw13ChO+yr/UK7qs9HgWeFCwIwyj1CWXRP9vCMmrFtObcU6Fw==" saltValue="gPh7Bdl5qat3tONdtYzhPQ==" spinCount="100000" sheet="1" formatColumns="0" formatRows="0"/>
  <mergeCells count="15">
    <mergeCell ref="A57:B57"/>
    <mergeCell ref="A14:B14"/>
    <mergeCell ref="A24:B24"/>
    <mergeCell ref="A31:B31"/>
    <mergeCell ref="A40:B40"/>
    <mergeCell ref="A50:B50"/>
    <mergeCell ref="A110:B110"/>
    <mergeCell ref="A137:B137"/>
    <mergeCell ref="A157:B157"/>
    <mergeCell ref="A65:B65"/>
    <mergeCell ref="A71:B71"/>
    <mergeCell ref="A78:B78"/>
    <mergeCell ref="A80:B80"/>
    <mergeCell ref="A82:B82"/>
    <mergeCell ref="A108:B108"/>
  </mergeCells>
  <pageMargins left="0.59055118110236227" right="0.39370078740157483" top="0.39370078740157483" bottom="0.39370078740157483" header="0.51181102362204722" footer="0.51181102362204722"/>
  <pageSetup paperSize="8" scale="37" orientation="portrait" r:id="rId1"/>
  <headerFooter alignWithMargins="0">
    <oddFooter>&amp;C&amp;F, &amp;A&amp;R&amp;D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AQ179"/>
  <sheetViews>
    <sheetView showGridLines="0" showZeros="0" zoomScale="70" zoomScaleNormal="70" workbookViewId="0">
      <pane xSplit="2" ySplit="2" topLeftCell="C3" activePane="bottomRight" state="frozen"/>
      <selection activeCell="U150" sqref="U150"/>
      <selection pane="topRight" activeCell="U150" sqref="U150"/>
      <selection pane="bottomLeft" activeCell="U150" sqref="U150"/>
      <selection pane="bottomRight" activeCell="A2" sqref="A2"/>
    </sheetView>
  </sheetViews>
  <sheetFormatPr defaultColWidth="9.140625" defaultRowHeight="14.25" x14ac:dyDescent="0.2"/>
  <cols>
    <col min="1" max="1" width="12.42578125" style="90" customWidth="1"/>
    <col min="2" max="2" width="97.42578125" style="90" bestFit="1" customWidth="1"/>
    <col min="3" max="41" width="7" style="90" customWidth="1"/>
    <col min="42" max="42" width="7.7109375" style="90" customWidth="1"/>
    <col min="43" max="16384" width="9.140625" style="90"/>
  </cols>
  <sheetData>
    <row r="1" spans="1:43" ht="18" x14ac:dyDescent="0.2">
      <c r="A1" s="85" t="str">
        <f>"Verdelingsmatrix provincie "&amp;'4.Informatie'!C5&amp;" ("&amp;'4.Informatie'!C6&amp;"): "&amp;'4.Informatie'!C7&amp;" periode "&amp;'4.Informatie'!C8&amp;", baten"</f>
        <v>Verdelingsmatrix provincie aaaa (0000): 2026 periode 3, baten</v>
      </c>
      <c r="B1" s="86"/>
      <c r="C1" s="87" t="s">
        <v>401</v>
      </c>
      <c r="D1" s="87" t="s">
        <v>402</v>
      </c>
      <c r="E1" s="87" t="s">
        <v>118</v>
      </c>
      <c r="F1" s="87" t="s">
        <v>119</v>
      </c>
      <c r="G1" s="87" t="s">
        <v>120</v>
      </c>
      <c r="H1" s="87" t="s">
        <v>403</v>
      </c>
      <c r="I1" s="87" t="s">
        <v>404</v>
      </c>
      <c r="J1" s="87" t="s">
        <v>405</v>
      </c>
      <c r="K1" s="87" t="s">
        <v>406</v>
      </c>
      <c r="L1" s="87" t="s">
        <v>123</v>
      </c>
      <c r="M1" s="87" t="s">
        <v>407</v>
      </c>
      <c r="N1" s="87" t="s">
        <v>126</v>
      </c>
      <c r="O1" s="87" t="s">
        <v>127</v>
      </c>
      <c r="P1" s="87" t="s">
        <v>128</v>
      </c>
      <c r="Q1" s="87" t="s">
        <v>129</v>
      </c>
      <c r="R1" s="87" t="s">
        <v>130</v>
      </c>
      <c r="S1" s="87" t="s">
        <v>131</v>
      </c>
      <c r="T1" s="87" t="s">
        <v>132</v>
      </c>
      <c r="U1" s="87" t="s">
        <v>133</v>
      </c>
      <c r="V1" s="87" t="s">
        <v>134</v>
      </c>
      <c r="W1" s="87" t="s">
        <v>135</v>
      </c>
      <c r="X1" s="87" t="s">
        <v>712</v>
      </c>
      <c r="Y1" s="87" t="s">
        <v>723</v>
      </c>
      <c r="Z1" s="87" t="s">
        <v>724</v>
      </c>
      <c r="AA1" s="87" t="s">
        <v>725</v>
      </c>
      <c r="AB1" s="87" t="s">
        <v>726</v>
      </c>
      <c r="AC1" s="87" t="s">
        <v>727</v>
      </c>
      <c r="AD1" s="87" t="s">
        <v>728</v>
      </c>
      <c r="AE1" s="87" t="s">
        <v>729</v>
      </c>
      <c r="AF1" s="87" t="s">
        <v>803</v>
      </c>
      <c r="AG1" s="87" t="s">
        <v>721</v>
      </c>
      <c r="AH1" s="87" t="s">
        <v>136</v>
      </c>
      <c r="AI1" s="87" t="s">
        <v>247</v>
      </c>
      <c r="AJ1" s="87" t="s">
        <v>137</v>
      </c>
      <c r="AK1" s="87" t="s">
        <v>138</v>
      </c>
      <c r="AL1" s="87" t="s">
        <v>139</v>
      </c>
      <c r="AM1" s="87" t="s">
        <v>140</v>
      </c>
      <c r="AN1" s="87" t="s">
        <v>141</v>
      </c>
      <c r="AO1" s="87" t="s">
        <v>142</v>
      </c>
      <c r="AP1" s="88"/>
      <c r="AQ1" s="89"/>
    </row>
    <row r="2" spans="1:43" ht="168" customHeight="1" thickBot="1" x14ac:dyDescent="0.3">
      <c r="A2" s="91" t="s">
        <v>143</v>
      </c>
      <c r="B2" s="92" t="s">
        <v>144</v>
      </c>
      <c r="C2" s="309" t="s">
        <v>408</v>
      </c>
      <c r="D2" s="93" t="s">
        <v>409</v>
      </c>
      <c r="E2" s="93" t="s">
        <v>147</v>
      </c>
      <c r="F2" s="93" t="s">
        <v>148</v>
      </c>
      <c r="G2" s="93" t="s">
        <v>149</v>
      </c>
      <c r="H2" s="93" t="s">
        <v>410</v>
      </c>
      <c r="I2" s="93" t="s">
        <v>411</v>
      </c>
      <c r="J2" s="93" t="s">
        <v>412</v>
      </c>
      <c r="K2" s="93" t="s">
        <v>413</v>
      </c>
      <c r="L2" s="93" t="s">
        <v>152</v>
      </c>
      <c r="M2" s="93" t="s">
        <v>414</v>
      </c>
      <c r="N2" s="93" t="s">
        <v>155</v>
      </c>
      <c r="O2" s="93" t="s">
        <v>156</v>
      </c>
      <c r="P2" s="93" t="s">
        <v>157</v>
      </c>
      <c r="Q2" s="93" t="s">
        <v>886</v>
      </c>
      <c r="R2" s="93" t="s">
        <v>158</v>
      </c>
      <c r="S2" s="93" t="s">
        <v>159</v>
      </c>
      <c r="T2" s="93" t="s">
        <v>160</v>
      </c>
      <c r="U2" s="93" t="s">
        <v>161</v>
      </c>
      <c r="V2" s="93" t="s">
        <v>162</v>
      </c>
      <c r="W2" s="93" t="s">
        <v>868</v>
      </c>
      <c r="X2" s="93" t="s">
        <v>713</v>
      </c>
      <c r="Y2" s="93" t="s">
        <v>714</v>
      </c>
      <c r="Z2" s="93" t="s">
        <v>715</v>
      </c>
      <c r="AA2" s="93" t="s">
        <v>887</v>
      </c>
      <c r="AB2" s="93" t="s">
        <v>716</v>
      </c>
      <c r="AC2" s="93" t="s">
        <v>717</v>
      </c>
      <c r="AD2" s="93" t="s">
        <v>718</v>
      </c>
      <c r="AE2" s="94" t="s">
        <v>719</v>
      </c>
      <c r="AF2" s="94" t="s">
        <v>720</v>
      </c>
      <c r="AG2" s="93" t="s">
        <v>722</v>
      </c>
      <c r="AH2" s="93" t="s">
        <v>163</v>
      </c>
      <c r="AI2" s="93" t="s">
        <v>415</v>
      </c>
      <c r="AJ2" s="94" t="s">
        <v>164</v>
      </c>
      <c r="AK2" s="93" t="s">
        <v>165</v>
      </c>
      <c r="AL2" s="93" t="s">
        <v>166</v>
      </c>
      <c r="AM2" s="93" t="s">
        <v>167</v>
      </c>
      <c r="AN2" s="93" t="s">
        <v>168</v>
      </c>
      <c r="AO2" s="93" t="s">
        <v>169</v>
      </c>
      <c r="AP2" s="95" t="s">
        <v>170</v>
      </c>
      <c r="AQ2" s="96"/>
    </row>
    <row r="3" spans="1:43" ht="8.25" customHeight="1" x14ac:dyDescent="0.2">
      <c r="A3" s="97"/>
      <c r="B3" s="98"/>
      <c r="C3" s="99"/>
      <c r="D3" s="99"/>
      <c r="E3" s="100"/>
      <c r="F3" s="100"/>
      <c r="G3" s="100"/>
      <c r="H3" s="99"/>
      <c r="I3" s="99"/>
      <c r="J3" s="99"/>
      <c r="K3" s="99"/>
      <c r="L3" s="99"/>
      <c r="M3" s="99"/>
      <c r="N3" s="99"/>
      <c r="O3" s="99"/>
      <c r="P3" s="99"/>
      <c r="Q3" s="99"/>
      <c r="R3" s="99"/>
      <c r="S3" s="99"/>
      <c r="T3" s="99"/>
      <c r="U3" s="100"/>
      <c r="V3" s="100"/>
      <c r="W3" s="100"/>
      <c r="X3" s="100"/>
      <c r="Y3" s="99"/>
      <c r="Z3" s="99"/>
      <c r="AA3" s="99"/>
      <c r="AB3" s="99"/>
      <c r="AC3" s="100"/>
      <c r="AD3" s="100"/>
      <c r="AE3" s="100"/>
      <c r="AF3" s="100"/>
      <c r="AG3" s="100"/>
      <c r="AH3" s="99"/>
      <c r="AI3" s="100"/>
      <c r="AJ3" s="100"/>
      <c r="AK3" s="99"/>
      <c r="AL3" s="99"/>
      <c r="AM3" s="99"/>
      <c r="AN3" s="99"/>
      <c r="AO3" s="99"/>
      <c r="AP3" s="101"/>
      <c r="AQ3" s="102"/>
    </row>
    <row r="4" spans="1:43" ht="15" x14ac:dyDescent="0.25">
      <c r="A4" s="103" t="s">
        <v>171</v>
      </c>
      <c r="B4" s="307" t="str">
        <f>UPPER("Algemene dekkingsmiddelen")</f>
        <v>ALGEMENE DEKKINGSMIDDELEN</v>
      </c>
      <c r="C4" s="105"/>
      <c r="D4" s="105"/>
      <c r="E4" s="105"/>
      <c r="F4" s="105"/>
      <c r="G4" s="105"/>
      <c r="H4" s="105"/>
      <c r="I4" s="105"/>
      <c r="J4" s="105"/>
      <c r="K4" s="105"/>
      <c r="L4" s="105"/>
      <c r="M4" s="105"/>
      <c r="N4" s="105"/>
      <c r="O4" s="105"/>
      <c r="P4" s="105"/>
      <c r="Q4" s="105"/>
      <c r="R4" s="105"/>
      <c r="S4" s="105"/>
      <c r="T4" s="105"/>
      <c r="U4" s="105"/>
      <c r="V4" s="105"/>
      <c r="W4" s="410"/>
      <c r="X4" s="105"/>
      <c r="Y4" s="105"/>
      <c r="Z4" s="105"/>
      <c r="AA4" s="105"/>
      <c r="AB4" s="105"/>
      <c r="AC4" s="105"/>
      <c r="AD4" s="105"/>
      <c r="AE4" s="105"/>
      <c r="AF4" s="410"/>
      <c r="AG4" s="105"/>
      <c r="AH4" s="105"/>
      <c r="AI4" s="105"/>
      <c r="AJ4" s="105"/>
      <c r="AK4" s="105"/>
      <c r="AL4" s="105"/>
      <c r="AM4" s="105"/>
      <c r="AN4" s="105"/>
      <c r="AO4" s="106"/>
      <c r="AP4" s="107"/>
      <c r="AQ4" s="102"/>
    </row>
    <row r="5" spans="1:43" ht="14.45" customHeight="1" x14ac:dyDescent="0.2">
      <c r="A5" s="108" t="s">
        <v>172</v>
      </c>
      <c r="B5" s="178" t="s">
        <v>173</v>
      </c>
      <c r="C5" s="109"/>
      <c r="D5" s="109"/>
      <c r="E5" s="109"/>
      <c r="F5" s="109"/>
      <c r="G5" s="109"/>
      <c r="H5" s="109"/>
      <c r="I5" s="109"/>
      <c r="J5" s="109"/>
      <c r="K5" s="109"/>
      <c r="L5" s="109"/>
      <c r="M5" s="123"/>
      <c r="N5" s="173">
        <v>231406</v>
      </c>
      <c r="O5" s="11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10"/>
      <c r="AP5" s="111">
        <f t="shared" ref="AP5:AP14" si="0">SUM(C5:AO5)</f>
        <v>231406</v>
      </c>
    </row>
    <row r="6" spans="1:43" ht="14.45" customHeight="1" x14ac:dyDescent="0.2">
      <c r="A6" s="108" t="s">
        <v>174</v>
      </c>
      <c r="B6" s="178" t="s">
        <v>175</v>
      </c>
      <c r="C6" s="120"/>
      <c r="D6" s="122">
        <v>95917</v>
      </c>
      <c r="E6" s="113"/>
      <c r="F6" s="113"/>
      <c r="G6" s="122"/>
      <c r="H6" s="109"/>
      <c r="I6" s="113"/>
      <c r="J6" s="113"/>
      <c r="K6" s="122"/>
      <c r="L6" s="112"/>
      <c r="M6" s="109"/>
      <c r="N6" s="113"/>
      <c r="O6" s="113"/>
      <c r="P6" s="113"/>
      <c r="Q6" s="113"/>
      <c r="R6" s="113"/>
      <c r="S6" s="113"/>
      <c r="T6" s="113"/>
      <c r="U6" s="113"/>
      <c r="V6" s="113"/>
      <c r="W6" s="113"/>
      <c r="X6" s="113"/>
      <c r="Y6" s="113"/>
      <c r="Z6" s="113"/>
      <c r="AA6" s="113"/>
      <c r="AB6" s="113"/>
      <c r="AC6" s="113"/>
      <c r="AD6" s="113"/>
      <c r="AE6" s="122"/>
      <c r="AF6" s="411"/>
      <c r="AG6" s="113"/>
      <c r="AH6" s="113"/>
      <c r="AI6" s="113"/>
      <c r="AJ6" s="109"/>
      <c r="AK6" s="123"/>
      <c r="AL6" s="122"/>
      <c r="AM6" s="119"/>
      <c r="AN6" s="113"/>
      <c r="AO6" s="154"/>
      <c r="AP6" s="174">
        <f t="shared" si="0"/>
        <v>95917</v>
      </c>
    </row>
    <row r="7" spans="1:43" ht="14.45" customHeight="1" x14ac:dyDescent="0.2">
      <c r="A7" s="108" t="s">
        <v>176</v>
      </c>
      <c r="B7" s="178" t="s">
        <v>177</v>
      </c>
      <c r="C7" s="109"/>
      <c r="D7" s="123"/>
      <c r="E7" s="122"/>
      <c r="F7" s="122"/>
      <c r="G7" s="122"/>
      <c r="H7" s="118"/>
      <c r="I7" s="122"/>
      <c r="J7" s="122"/>
      <c r="K7" s="118"/>
      <c r="L7" s="122"/>
      <c r="M7" s="118"/>
      <c r="N7" s="122"/>
      <c r="O7" s="122"/>
      <c r="P7" s="122"/>
      <c r="Q7" s="122"/>
      <c r="R7" s="122"/>
      <c r="S7" s="122"/>
      <c r="T7" s="122"/>
      <c r="U7" s="122"/>
      <c r="V7" s="122"/>
      <c r="W7" s="412"/>
      <c r="X7" s="122"/>
      <c r="Y7" s="122"/>
      <c r="Z7" s="122"/>
      <c r="AA7" s="122"/>
      <c r="AB7" s="122"/>
      <c r="AC7" s="122"/>
      <c r="AD7" s="122"/>
      <c r="AE7" s="122"/>
      <c r="AF7" s="412"/>
      <c r="AG7" s="122"/>
      <c r="AH7" s="122">
        <v>13048</v>
      </c>
      <c r="AI7" s="122"/>
      <c r="AJ7" s="122"/>
      <c r="AK7" s="123"/>
      <c r="AL7" s="122"/>
      <c r="AM7" s="119"/>
      <c r="AN7" s="122"/>
      <c r="AO7" s="122"/>
      <c r="AP7" s="174">
        <f t="shared" si="0"/>
        <v>13048</v>
      </c>
    </row>
    <row r="8" spans="1:43" x14ac:dyDescent="0.2">
      <c r="A8" s="108" t="s">
        <v>178</v>
      </c>
      <c r="B8" s="178" t="s">
        <v>179</v>
      </c>
      <c r="C8" s="109"/>
      <c r="D8" s="123"/>
      <c r="E8" s="117"/>
      <c r="F8" s="117"/>
      <c r="G8" s="117"/>
      <c r="H8" s="118"/>
      <c r="I8" s="117"/>
      <c r="J8" s="117"/>
      <c r="K8" s="118"/>
      <c r="L8" s="117"/>
      <c r="M8" s="118"/>
      <c r="N8" s="117"/>
      <c r="O8" s="117"/>
      <c r="P8" s="117"/>
      <c r="Q8" s="117"/>
      <c r="R8" s="117"/>
      <c r="S8" s="117"/>
      <c r="T8" s="117"/>
      <c r="U8" s="117"/>
      <c r="V8" s="117"/>
      <c r="W8" s="117"/>
      <c r="X8" s="117"/>
      <c r="Y8" s="117"/>
      <c r="Z8" s="117"/>
      <c r="AA8" s="117"/>
      <c r="AB8" s="117"/>
      <c r="AC8" s="117"/>
      <c r="AD8" s="117"/>
      <c r="AE8" s="117"/>
      <c r="AF8" s="117"/>
      <c r="AG8" s="117"/>
      <c r="AH8" s="119"/>
      <c r="AI8" s="301">
        <v>16743</v>
      </c>
      <c r="AJ8" s="122"/>
      <c r="AK8" s="123"/>
      <c r="AL8" s="117"/>
      <c r="AM8" s="119"/>
      <c r="AN8" s="123"/>
      <c r="AO8" s="117"/>
      <c r="AP8" s="111">
        <f t="shared" si="0"/>
        <v>16743</v>
      </c>
    </row>
    <row r="9" spans="1:43" ht="14.45" customHeight="1" x14ac:dyDescent="0.2">
      <c r="A9" s="108" t="s">
        <v>180</v>
      </c>
      <c r="B9" s="178" t="s">
        <v>181</v>
      </c>
      <c r="C9" s="109"/>
      <c r="D9" s="123">
        <v>-337</v>
      </c>
      <c r="E9" s="122">
        <v>37</v>
      </c>
      <c r="F9" s="122">
        <v>7</v>
      </c>
      <c r="G9" s="122"/>
      <c r="H9" s="118"/>
      <c r="I9" s="122"/>
      <c r="J9" s="122"/>
      <c r="K9" s="118"/>
      <c r="L9" s="122"/>
      <c r="M9" s="118"/>
      <c r="N9" s="122"/>
      <c r="O9" s="122">
        <v>179</v>
      </c>
      <c r="P9" s="122"/>
      <c r="Q9" s="122">
        <v>355</v>
      </c>
      <c r="R9" s="122"/>
      <c r="S9" s="122"/>
      <c r="T9" s="122">
        <v>-197</v>
      </c>
      <c r="U9" s="122">
        <v>46</v>
      </c>
      <c r="V9" s="122"/>
      <c r="W9" s="412"/>
      <c r="X9" s="122"/>
      <c r="Y9" s="122"/>
      <c r="Z9" s="122"/>
      <c r="AA9" s="122"/>
      <c r="AB9" s="122"/>
      <c r="AC9" s="122"/>
      <c r="AD9" s="122"/>
      <c r="AE9" s="122"/>
      <c r="AF9" s="412"/>
      <c r="AG9" s="122"/>
      <c r="AH9" s="119"/>
      <c r="AI9" s="302"/>
      <c r="AJ9" s="109"/>
      <c r="AK9" s="123"/>
      <c r="AL9" s="122"/>
      <c r="AM9" s="119"/>
      <c r="AN9" s="123"/>
      <c r="AO9" s="122"/>
      <c r="AP9" s="111">
        <f t="shared" si="0"/>
        <v>90</v>
      </c>
    </row>
    <row r="10" spans="1:43" ht="14.45" customHeight="1" x14ac:dyDescent="0.2">
      <c r="A10" s="108" t="s">
        <v>182</v>
      </c>
      <c r="B10" s="178" t="s">
        <v>183</v>
      </c>
      <c r="C10" s="109"/>
      <c r="D10" s="109"/>
      <c r="E10" s="127"/>
      <c r="F10" s="127"/>
      <c r="G10" s="127"/>
      <c r="H10" s="109"/>
      <c r="I10" s="122">
        <v>1</v>
      </c>
      <c r="J10" s="122">
        <v>392</v>
      </c>
      <c r="K10" s="118"/>
      <c r="L10" s="122">
        <v>247</v>
      </c>
      <c r="M10" s="118"/>
      <c r="N10" s="122"/>
      <c r="O10" s="122"/>
      <c r="P10" s="122"/>
      <c r="Q10" s="122"/>
      <c r="R10" s="122"/>
      <c r="S10" s="122"/>
      <c r="T10" s="122"/>
      <c r="U10" s="122">
        <v>4</v>
      </c>
      <c r="V10" s="122"/>
      <c r="W10" s="412"/>
      <c r="X10" s="122">
        <v>5</v>
      </c>
      <c r="Y10" s="122"/>
      <c r="Z10" s="122"/>
      <c r="AA10" s="122"/>
      <c r="AB10" s="122"/>
      <c r="AC10" s="122"/>
      <c r="AD10" s="122"/>
      <c r="AE10" s="122"/>
      <c r="AF10" s="412"/>
      <c r="AG10" s="122"/>
      <c r="AH10" s="119"/>
      <c r="AI10" s="109"/>
      <c r="AJ10" s="109"/>
      <c r="AK10" s="123"/>
      <c r="AL10" s="122"/>
      <c r="AM10" s="119"/>
      <c r="AN10" s="123"/>
      <c r="AO10" s="122"/>
      <c r="AP10" s="111">
        <f t="shared" si="0"/>
        <v>649</v>
      </c>
    </row>
    <row r="11" spans="1:43" ht="14.45" customHeight="1" x14ac:dyDescent="0.2">
      <c r="A11" s="108" t="s">
        <v>184</v>
      </c>
      <c r="B11" s="178" t="s">
        <v>185</v>
      </c>
      <c r="C11" s="109"/>
      <c r="D11" s="109"/>
      <c r="E11" s="109"/>
      <c r="F11" s="109"/>
      <c r="G11" s="109"/>
      <c r="H11" s="109"/>
      <c r="I11" s="127"/>
      <c r="J11" s="127"/>
      <c r="K11" s="109"/>
      <c r="L11" s="127"/>
      <c r="M11" s="109"/>
      <c r="N11" s="127"/>
      <c r="O11" s="127"/>
      <c r="P11" s="127"/>
      <c r="Q11" s="127"/>
      <c r="R11" s="127"/>
      <c r="S11" s="127"/>
      <c r="T11" s="127"/>
      <c r="U11" s="127"/>
      <c r="V11" s="127"/>
      <c r="W11" s="401"/>
      <c r="X11" s="127"/>
      <c r="Y11" s="127"/>
      <c r="Z11" s="127"/>
      <c r="AA11" s="127"/>
      <c r="AB11" s="127"/>
      <c r="AC11" s="127"/>
      <c r="AD11" s="127"/>
      <c r="AE11" s="127"/>
      <c r="AF11" s="401"/>
      <c r="AG11" s="127"/>
      <c r="AH11" s="109"/>
      <c r="AI11" s="109"/>
      <c r="AJ11" s="109"/>
      <c r="AK11" s="109"/>
      <c r="AL11" s="127"/>
      <c r="AM11" s="109"/>
      <c r="AN11" s="109"/>
      <c r="AO11" s="128"/>
      <c r="AP11" s="111">
        <f t="shared" si="0"/>
        <v>0</v>
      </c>
    </row>
    <row r="12" spans="1:43" ht="14.45" customHeight="1" x14ac:dyDescent="0.2">
      <c r="A12" s="108" t="s">
        <v>186</v>
      </c>
      <c r="B12" s="178" t="s">
        <v>187</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23"/>
      <c r="AK12" s="122">
        <v>13583</v>
      </c>
      <c r="AL12" s="119"/>
      <c r="AM12" s="109"/>
      <c r="AN12" s="109"/>
      <c r="AO12" s="110"/>
      <c r="AP12" s="111">
        <f t="shared" si="0"/>
        <v>13583</v>
      </c>
    </row>
    <row r="13" spans="1:43" ht="14.45" customHeight="1" x14ac:dyDescent="0.2">
      <c r="A13" s="108" t="s">
        <v>188</v>
      </c>
      <c r="B13" s="178" t="s">
        <v>189</v>
      </c>
      <c r="C13" s="109"/>
      <c r="D13" s="113"/>
      <c r="E13" s="113"/>
      <c r="F13" s="113"/>
      <c r="G13" s="113"/>
      <c r="H13" s="109"/>
      <c r="I13" s="113"/>
      <c r="J13" s="113"/>
      <c r="K13" s="113"/>
      <c r="L13" s="113"/>
      <c r="M13" s="109"/>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23"/>
      <c r="AK13" s="122"/>
      <c r="AL13" s="112"/>
      <c r="AM13" s="109"/>
      <c r="AN13" s="113"/>
      <c r="AO13" s="114"/>
      <c r="AP13" s="111">
        <f t="shared" si="0"/>
        <v>0</v>
      </c>
    </row>
    <row r="14" spans="1:43" ht="14.45" customHeight="1" x14ac:dyDescent="0.2">
      <c r="A14" s="561" t="s">
        <v>190</v>
      </c>
      <c r="B14" s="562"/>
      <c r="C14" s="305">
        <f>SUM(C5:C13)</f>
        <v>0</v>
      </c>
      <c r="D14" s="129">
        <f t="shared" ref="D14:AO14" si="1">SUM(D5:D13)</f>
        <v>95580</v>
      </c>
      <c r="E14" s="129">
        <f t="shared" si="1"/>
        <v>37</v>
      </c>
      <c r="F14" s="129">
        <f t="shared" si="1"/>
        <v>7</v>
      </c>
      <c r="G14" s="129">
        <f t="shared" si="1"/>
        <v>0</v>
      </c>
      <c r="H14" s="109">
        <f t="shared" si="1"/>
        <v>0</v>
      </c>
      <c r="I14" s="129">
        <f t="shared" si="1"/>
        <v>1</v>
      </c>
      <c r="J14" s="129">
        <f t="shared" si="1"/>
        <v>392</v>
      </c>
      <c r="K14" s="129">
        <f t="shared" si="1"/>
        <v>0</v>
      </c>
      <c r="L14" s="129">
        <f t="shared" si="1"/>
        <v>247</v>
      </c>
      <c r="M14" s="118">
        <f t="shared" si="1"/>
        <v>0</v>
      </c>
      <c r="N14" s="129">
        <f t="shared" si="1"/>
        <v>231406</v>
      </c>
      <c r="O14" s="129">
        <f t="shared" si="1"/>
        <v>179</v>
      </c>
      <c r="P14" s="129">
        <f t="shared" si="1"/>
        <v>0</v>
      </c>
      <c r="Q14" s="129">
        <f t="shared" si="1"/>
        <v>355</v>
      </c>
      <c r="R14" s="129">
        <f t="shared" si="1"/>
        <v>0</v>
      </c>
      <c r="S14" s="129">
        <f t="shared" si="1"/>
        <v>0</v>
      </c>
      <c r="T14" s="129">
        <f t="shared" si="1"/>
        <v>-197</v>
      </c>
      <c r="U14" s="129">
        <f t="shared" si="1"/>
        <v>50</v>
      </c>
      <c r="V14" s="129">
        <f t="shared" si="1"/>
        <v>0</v>
      </c>
      <c r="W14" s="129">
        <f t="shared" si="1"/>
        <v>0</v>
      </c>
      <c r="X14" s="129">
        <f t="shared" si="1"/>
        <v>5</v>
      </c>
      <c r="Y14" s="129">
        <f t="shared" si="1"/>
        <v>0</v>
      </c>
      <c r="Z14" s="129">
        <f t="shared" si="1"/>
        <v>0</v>
      </c>
      <c r="AA14" s="129">
        <f t="shared" si="1"/>
        <v>0</v>
      </c>
      <c r="AB14" s="129">
        <f t="shared" si="1"/>
        <v>0</v>
      </c>
      <c r="AC14" s="129">
        <f t="shared" si="1"/>
        <v>0</v>
      </c>
      <c r="AD14" s="129">
        <f t="shared" si="1"/>
        <v>0</v>
      </c>
      <c r="AE14" s="129">
        <f t="shared" si="1"/>
        <v>0</v>
      </c>
      <c r="AF14" s="129">
        <f t="shared" si="1"/>
        <v>0</v>
      </c>
      <c r="AG14" s="129">
        <f t="shared" si="1"/>
        <v>0</v>
      </c>
      <c r="AH14" s="129">
        <f t="shared" si="1"/>
        <v>13048</v>
      </c>
      <c r="AI14" s="129">
        <f t="shared" si="1"/>
        <v>16743</v>
      </c>
      <c r="AJ14" s="129">
        <f t="shared" si="1"/>
        <v>0</v>
      </c>
      <c r="AK14" s="129">
        <f t="shared" si="1"/>
        <v>13583</v>
      </c>
      <c r="AL14" s="129">
        <f t="shared" si="1"/>
        <v>0</v>
      </c>
      <c r="AM14" s="118">
        <f t="shared" si="1"/>
        <v>0</v>
      </c>
      <c r="AN14" s="129">
        <f t="shared" si="1"/>
        <v>0</v>
      </c>
      <c r="AO14" s="129">
        <f t="shared" si="1"/>
        <v>0</v>
      </c>
      <c r="AP14" s="111">
        <f t="shared" si="0"/>
        <v>371436</v>
      </c>
    </row>
    <row r="15" spans="1:43" ht="8.25" customHeight="1" x14ac:dyDescent="0.2">
      <c r="A15" s="135"/>
      <c r="B15" s="136"/>
      <c r="C15" s="137"/>
      <c r="D15" s="137"/>
      <c r="E15" s="137"/>
      <c r="F15" s="137"/>
      <c r="G15" s="137"/>
      <c r="H15" s="138"/>
      <c r="I15" s="137"/>
      <c r="J15" s="137"/>
      <c r="K15" s="138"/>
      <c r="L15" s="137"/>
      <c r="M15" s="138"/>
      <c r="N15" s="137"/>
      <c r="O15" s="137"/>
      <c r="P15" s="137"/>
      <c r="Q15" s="137"/>
      <c r="R15" s="137"/>
      <c r="S15" s="137"/>
      <c r="T15" s="137"/>
      <c r="U15" s="138"/>
      <c r="V15" s="138"/>
      <c r="W15" s="138"/>
      <c r="X15" s="137"/>
      <c r="Y15" s="137"/>
      <c r="Z15" s="137"/>
      <c r="AA15" s="137"/>
      <c r="AB15" s="138"/>
      <c r="AC15" s="138"/>
      <c r="AD15" s="138"/>
      <c r="AE15" s="138"/>
      <c r="AF15" s="138"/>
      <c r="AG15" s="138"/>
      <c r="AH15" s="138"/>
      <c r="AI15" s="137"/>
      <c r="AJ15" s="138"/>
      <c r="AK15" s="137"/>
      <c r="AL15" s="137"/>
      <c r="AM15" s="138"/>
      <c r="AN15" s="137"/>
      <c r="AO15" s="137"/>
      <c r="AP15" s="107"/>
      <c r="AQ15" s="102"/>
    </row>
    <row r="16" spans="1:43" ht="15" x14ac:dyDescent="0.25">
      <c r="A16" s="103" t="s">
        <v>191</v>
      </c>
      <c r="B16" s="307" t="s">
        <v>192</v>
      </c>
      <c r="C16" s="138"/>
      <c r="D16" s="138"/>
      <c r="E16" s="138"/>
      <c r="F16" s="138"/>
      <c r="G16" s="138"/>
      <c r="H16" s="139"/>
      <c r="I16" s="138"/>
      <c r="J16" s="138"/>
      <c r="K16" s="139"/>
      <c r="L16" s="138"/>
      <c r="M16" s="139"/>
      <c r="N16" s="138"/>
      <c r="O16" s="138"/>
      <c r="P16" s="138"/>
      <c r="Q16" s="138"/>
      <c r="R16" s="138"/>
      <c r="S16" s="138"/>
      <c r="T16" s="138"/>
      <c r="U16" s="139"/>
      <c r="V16" s="139"/>
      <c r="W16" s="139"/>
      <c r="X16" s="138"/>
      <c r="Y16" s="138"/>
      <c r="Z16" s="138"/>
      <c r="AA16" s="138"/>
      <c r="AB16" s="139"/>
      <c r="AC16" s="139"/>
      <c r="AD16" s="139"/>
      <c r="AE16" s="139"/>
      <c r="AF16" s="139"/>
      <c r="AG16" s="139"/>
      <c r="AH16" s="139"/>
      <c r="AI16" s="139"/>
      <c r="AJ16" s="139"/>
      <c r="AK16" s="139"/>
      <c r="AL16" s="138"/>
      <c r="AM16" s="139"/>
      <c r="AN16" s="139"/>
      <c r="AO16" s="138"/>
      <c r="AP16" s="140"/>
      <c r="AQ16" s="102"/>
    </row>
    <row r="17" spans="1:43" ht="14.45" customHeight="1" x14ac:dyDescent="0.2">
      <c r="A17" s="108" t="s">
        <v>116</v>
      </c>
      <c r="B17" s="178" t="s">
        <v>193</v>
      </c>
      <c r="C17" s="109"/>
      <c r="D17" s="123"/>
      <c r="E17" s="122"/>
      <c r="F17" s="122"/>
      <c r="G17" s="122"/>
      <c r="H17" s="118"/>
      <c r="I17" s="122"/>
      <c r="J17" s="122"/>
      <c r="K17" s="118"/>
      <c r="L17" s="122"/>
      <c r="M17" s="118"/>
      <c r="N17" s="122"/>
      <c r="O17" s="122"/>
      <c r="P17" s="122"/>
      <c r="Q17" s="122"/>
      <c r="R17" s="122"/>
      <c r="S17" s="122"/>
      <c r="T17" s="122"/>
      <c r="U17" s="122">
        <v>11</v>
      </c>
      <c r="V17" s="122"/>
      <c r="W17" s="412"/>
      <c r="X17" s="122"/>
      <c r="Y17" s="122"/>
      <c r="Z17" s="122"/>
      <c r="AA17" s="122"/>
      <c r="AB17" s="122"/>
      <c r="AC17" s="122"/>
      <c r="AD17" s="122"/>
      <c r="AE17" s="122"/>
      <c r="AF17" s="412"/>
      <c r="AG17" s="122"/>
      <c r="AH17" s="119"/>
      <c r="AI17" s="109"/>
      <c r="AJ17" s="109"/>
      <c r="AK17" s="123"/>
      <c r="AL17" s="122"/>
      <c r="AM17" s="119"/>
      <c r="AN17" s="123"/>
      <c r="AO17" s="122"/>
      <c r="AP17" s="111">
        <f t="shared" ref="AP17:AP24" si="2">SUM(C17:AO17)</f>
        <v>11</v>
      </c>
    </row>
    <row r="18" spans="1:43" ht="14.45" customHeight="1" x14ac:dyDescent="0.2">
      <c r="A18" s="108" t="s">
        <v>194</v>
      </c>
      <c r="B18" s="178" t="s">
        <v>195</v>
      </c>
      <c r="C18" s="109"/>
      <c r="D18" s="123"/>
      <c r="E18" s="122"/>
      <c r="F18" s="122"/>
      <c r="G18" s="122"/>
      <c r="H18" s="118"/>
      <c r="I18" s="122"/>
      <c r="J18" s="122"/>
      <c r="K18" s="118"/>
      <c r="L18" s="122"/>
      <c r="M18" s="118"/>
      <c r="N18" s="122"/>
      <c r="O18" s="122"/>
      <c r="P18" s="122"/>
      <c r="Q18" s="122"/>
      <c r="R18" s="122"/>
      <c r="S18" s="122"/>
      <c r="T18" s="122"/>
      <c r="U18" s="122"/>
      <c r="V18" s="122"/>
      <c r="W18" s="412"/>
      <c r="X18" s="122"/>
      <c r="Y18" s="122"/>
      <c r="Z18" s="122"/>
      <c r="AA18" s="122"/>
      <c r="AB18" s="122"/>
      <c r="AC18" s="122"/>
      <c r="AD18" s="122"/>
      <c r="AE18" s="122"/>
      <c r="AF18" s="412"/>
      <c r="AG18" s="122"/>
      <c r="AH18" s="119"/>
      <c r="AI18" s="109"/>
      <c r="AJ18" s="109"/>
      <c r="AK18" s="123"/>
      <c r="AL18" s="122"/>
      <c r="AM18" s="119"/>
      <c r="AN18" s="123"/>
      <c r="AO18" s="122"/>
      <c r="AP18" s="111">
        <f t="shared" si="2"/>
        <v>0</v>
      </c>
    </row>
    <row r="19" spans="1:43" ht="14.45" customHeight="1" x14ac:dyDescent="0.2">
      <c r="A19" s="108" t="s">
        <v>196</v>
      </c>
      <c r="B19" s="178" t="s">
        <v>197</v>
      </c>
      <c r="C19" s="109"/>
      <c r="D19" s="123"/>
      <c r="E19" s="122"/>
      <c r="F19" s="122"/>
      <c r="G19" s="122"/>
      <c r="H19" s="118"/>
      <c r="I19" s="122"/>
      <c r="J19" s="122"/>
      <c r="K19" s="118"/>
      <c r="L19" s="122">
        <v>2</v>
      </c>
      <c r="M19" s="118"/>
      <c r="N19" s="122"/>
      <c r="O19" s="122"/>
      <c r="P19" s="122"/>
      <c r="Q19" s="122"/>
      <c r="R19" s="122"/>
      <c r="S19" s="122"/>
      <c r="T19" s="122"/>
      <c r="U19" s="122"/>
      <c r="V19" s="122"/>
      <c r="W19" s="412"/>
      <c r="X19" s="122"/>
      <c r="Y19" s="122"/>
      <c r="Z19" s="122"/>
      <c r="AA19" s="122"/>
      <c r="AB19" s="122"/>
      <c r="AC19" s="122"/>
      <c r="AD19" s="122"/>
      <c r="AE19" s="122"/>
      <c r="AF19" s="412"/>
      <c r="AG19" s="122"/>
      <c r="AH19" s="119"/>
      <c r="AI19" s="109"/>
      <c r="AJ19" s="109"/>
      <c r="AK19" s="123"/>
      <c r="AL19" s="122"/>
      <c r="AM19" s="119"/>
      <c r="AN19" s="123"/>
      <c r="AO19" s="122"/>
      <c r="AP19" s="111">
        <f t="shared" si="2"/>
        <v>2</v>
      </c>
    </row>
    <row r="20" spans="1:43" ht="14.45" customHeight="1" x14ac:dyDescent="0.2">
      <c r="A20" s="108" t="s">
        <v>198</v>
      </c>
      <c r="B20" s="178" t="s">
        <v>199</v>
      </c>
      <c r="C20" s="109"/>
      <c r="D20" s="123"/>
      <c r="E20" s="122"/>
      <c r="F20" s="122"/>
      <c r="G20" s="122"/>
      <c r="H20" s="118"/>
      <c r="I20" s="122"/>
      <c r="J20" s="122"/>
      <c r="K20" s="118"/>
      <c r="L20" s="122"/>
      <c r="M20" s="118"/>
      <c r="N20" s="122"/>
      <c r="O20" s="122"/>
      <c r="P20" s="122"/>
      <c r="Q20" s="122"/>
      <c r="R20" s="122"/>
      <c r="S20" s="122"/>
      <c r="T20" s="122"/>
      <c r="U20" s="122"/>
      <c r="V20" s="122"/>
      <c r="W20" s="412"/>
      <c r="X20" s="122"/>
      <c r="Y20" s="122"/>
      <c r="Z20" s="122"/>
      <c r="AA20" s="122"/>
      <c r="AB20" s="122"/>
      <c r="AC20" s="122"/>
      <c r="AD20" s="122"/>
      <c r="AE20" s="122"/>
      <c r="AF20" s="412"/>
      <c r="AG20" s="122"/>
      <c r="AH20" s="119"/>
      <c r="AI20" s="109"/>
      <c r="AJ20" s="109"/>
      <c r="AK20" s="123"/>
      <c r="AL20" s="122"/>
      <c r="AM20" s="119"/>
      <c r="AN20" s="123"/>
      <c r="AO20" s="122"/>
      <c r="AP20" s="111">
        <f t="shared" si="2"/>
        <v>0</v>
      </c>
    </row>
    <row r="21" spans="1:43" ht="14.45" customHeight="1" x14ac:dyDescent="0.2">
      <c r="A21" s="108" t="s">
        <v>200</v>
      </c>
      <c r="B21" s="178" t="s">
        <v>201</v>
      </c>
      <c r="C21" s="109"/>
      <c r="D21" s="123"/>
      <c r="E21" s="122"/>
      <c r="F21" s="122"/>
      <c r="G21" s="122"/>
      <c r="H21" s="118"/>
      <c r="I21" s="122"/>
      <c r="J21" s="122"/>
      <c r="K21" s="118"/>
      <c r="L21" s="122"/>
      <c r="M21" s="118"/>
      <c r="N21" s="122"/>
      <c r="O21" s="122"/>
      <c r="P21" s="122"/>
      <c r="Q21" s="122"/>
      <c r="R21" s="122"/>
      <c r="S21" s="122"/>
      <c r="T21" s="122"/>
      <c r="U21" s="122"/>
      <c r="V21" s="122"/>
      <c r="W21" s="412"/>
      <c r="X21" s="122"/>
      <c r="Y21" s="122"/>
      <c r="Z21" s="122"/>
      <c r="AA21" s="122"/>
      <c r="AB21" s="122"/>
      <c r="AC21" s="122"/>
      <c r="AD21" s="122"/>
      <c r="AE21" s="122"/>
      <c r="AF21" s="412"/>
      <c r="AG21" s="122"/>
      <c r="AH21" s="119"/>
      <c r="AI21" s="109"/>
      <c r="AJ21" s="109"/>
      <c r="AK21" s="123"/>
      <c r="AL21" s="122"/>
      <c r="AM21" s="119"/>
      <c r="AN21" s="123"/>
      <c r="AO21" s="122"/>
      <c r="AP21" s="111">
        <f t="shared" si="2"/>
        <v>0</v>
      </c>
    </row>
    <row r="22" spans="1:43" ht="14.45" customHeight="1" x14ac:dyDescent="0.2">
      <c r="A22" s="108" t="s">
        <v>202</v>
      </c>
      <c r="B22" s="178" t="s">
        <v>203</v>
      </c>
      <c r="C22" s="109"/>
      <c r="D22" s="123"/>
      <c r="E22" s="122"/>
      <c r="F22" s="122"/>
      <c r="G22" s="122"/>
      <c r="H22" s="118"/>
      <c r="I22" s="122"/>
      <c r="J22" s="122"/>
      <c r="K22" s="118"/>
      <c r="L22" s="122"/>
      <c r="M22" s="118"/>
      <c r="N22" s="122"/>
      <c r="O22" s="122"/>
      <c r="P22" s="122"/>
      <c r="Q22" s="122"/>
      <c r="R22" s="122"/>
      <c r="S22" s="122"/>
      <c r="T22" s="122"/>
      <c r="U22" s="122"/>
      <c r="V22" s="122"/>
      <c r="W22" s="412"/>
      <c r="X22" s="122"/>
      <c r="Y22" s="122"/>
      <c r="Z22" s="122"/>
      <c r="AA22" s="122"/>
      <c r="AB22" s="122"/>
      <c r="AC22" s="122"/>
      <c r="AD22" s="122"/>
      <c r="AE22" s="122"/>
      <c r="AF22" s="412"/>
      <c r="AG22" s="122"/>
      <c r="AH22" s="119"/>
      <c r="AI22" s="109"/>
      <c r="AJ22" s="109"/>
      <c r="AK22" s="123"/>
      <c r="AL22" s="122"/>
      <c r="AM22" s="119"/>
      <c r="AN22" s="123"/>
      <c r="AO22" s="122"/>
      <c r="AP22" s="111">
        <f t="shared" si="2"/>
        <v>0</v>
      </c>
    </row>
    <row r="23" spans="1:43" ht="14.45" customHeight="1" x14ac:dyDescent="0.2">
      <c r="A23" s="108" t="s">
        <v>204</v>
      </c>
      <c r="B23" s="178" t="s">
        <v>205</v>
      </c>
      <c r="C23" s="109"/>
      <c r="D23" s="123"/>
      <c r="E23" s="122"/>
      <c r="F23" s="122"/>
      <c r="G23" s="122"/>
      <c r="H23" s="118"/>
      <c r="I23" s="122"/>
      <c r="J23" s="122"/>
      <c r="K23" s="122"/>
      <c r="L23" s="122"/>
      <c r="M23" s="118"/>
      <c r="N23" s="122"/>
      <c r="O23" s="122"/>
      <c r="P23" s="122"/>
      <c r="Q23" s="122"/>
      <c r="R23" s="122"/>
      <c r="S23" s="122"/>
      <c r="T23" s="122"/>
      <c r="U23" s="122"/>
      <c r="V23" s="122"/>
      <c r="W23" s="412"/>
      <c r="X23" s="122"/>
      <c r="Y23" s="122"/>
      <c r="Z23" s="122"/>
      <c r="AA23" s="122"/>
      <c r="AB23" s="122"/>
      <c r="AC23" s="122"/>
      <c r="AD23" s="122"/>
      <c r="AE23" s="122"/>
      <c r="AF23" s="412"/>
      <c r="AG23" s="122"/>
      <c r="AH23" s="119"/>
      <c r="AI23" s="109"/>
      <c r="AJ23" s="109"/>
      <c r="AK23" s="123"/>
      <c r="AL23" s="122"/>
      <c r="AM23" s="119"/>
      <c r="AN23" s="123"/>
      <c r="AO23" s="122"/>
      <c r="AP23" s="111">
        <f t="shared" si="2"/>
        <v>0</v>
      </c>
    </row>
    <row r="24" spans="1:43" ht="14.45" customHeight="1" x14ac:dyDescent="0.2">
      <c r="A24" s="553" t="s">
        <v>206</v>
      </c>
      <c r="B24" s="554"/>
      <c r="C24" s="109">
        <f>SUM(C17:C23)</f>
        <v>0</v>
      </c>
      <c r="D24" s="123">
        <f t="shared" ref="D24:AO24" si="3">SUM(D17:D23)</f>
        <v>0</v>
      </c>
      <c r="E24" s="122">
        <f t="shared" si="3"/>
        <v>0</v>
      </c>
      <c r="F24" s="122">
        <f t="shared" si="3"/>
        <v>0</v>
      </c>
      <c r="G24" s="122">
        <f t="shared" si="3"/>
        <v>0</v>
      </c>
      <c r="H24" s="118">
        <f t="shared" si="3"/>
        <v>0</v>
      </c>
      <c r="I24" s="122">
        <f t="shared" si="3"/>
        <v>0</v>
      </c>
      <c r="J24" s="122">
        <f t="shared" si="3"/>
        <v>0</v>
      </c>
      <c r="K24" s="122">
        <f t="shared" si="3"/>
        <v>0</v>
      </c>
      <c r="L24" s="122">
        <f t="shared" si="3"/>
        <v>2</v>
      </c>
      <c r="M24" s="118">
        <f t="shared" si="3"/>
        <v>0</v>
      </c>
      <c r="N24" s="122">
        <f t="shared" si="3"/>
        <v>0</v>
      </c>
      <c r="O24" s="122">
        <f t="shared" si="3"/>
        <v>0</v>
      </c>
      <c r="P24" s="122">
        <f t="shared" si="3"/>
        <v>0</v>
      </c>
      <c r="Q24" s="122">
        <f t="shared" si="3"/>
        <v>0</v>
      </c>
      <c r="R24" s="122">
        <f t="shared" si="3"/>
        <v>0</v>
      </c>
      <c r="S24" s="122">
        <f t="shared" si="3"/>
        <v>0</v>
      </c>
      <c r="T24" s="122">
        <f t="shared" si="3"/>
        <v>0</v>
      </c>
      <c r="U24" s="122">
        <f t="shared" si="3"/>
        <v>11</v>
      </c>
      <c r="V24" s="122">
        <f t="shared" si="3"/>
        <v>0</v>
      </c>
      <c r="W24" s="122">
        <f t="shared" si="3"/>
        <v>0</v>
      </c>
      <c r="X24" s="122">
        <f t="shared" si="3"/>
        <v>0</v>
      </c>
      <c r="Y24" s="122">
        <f t="shared" si="3"/>
        <v>0</v>
      </c>
      <c r="Z24" s="122">
        <f t="shared" si="3"/>
        <v>0</v>
      </c>
      <c r="AA24" s="122">
        <f t="shared" si="3"/>
        <v>0</v>
      </c>
      <c r="AB24" s="122">
        <f t="shared" si="3"/>
        <v>0</v>
      </c>
      <c r="AC24" s="122">
        <f t="shared" si="3"/>
        <v>0</v>
      </c>
      <c r="AD24" s="122">
        <f t="shared" si="3"/>
        <v>0</v>
      </c>
      <c r="AE24" s="122">
        <f t="shared" si="3"/>
        <v>0</v>
      </c>
      <c r="AF24" s="122">
        <f t="shared" si="3"/>
        <v>0</v>
      </c>
      <c r="AG24" s="122">
        <f t="shared" si="3"/>
        <v>0</v>
      </c>
      <c r="AH24" s="109">
        <f t="shared" si="3"/>
        <v>0</v>
      </c>
      <c r="AI24" s="109">
        <f t="shared" si="3"/>
        <v>0</v>
      </c>
      <c r="AJ24" s="109">
        <f t="shared" si="3"/>
        <v>0</v>
      </c>
      <c r="AK24" s="123">
        <f t="shared" si="3"/>
        <v>0</v>
      </c>
      <c r="AL24" s="122">
        <f t="shared" si="3"/>
        <v>0</v>
      </c>
      <c r="AM24" s="119">
        <f t="shared" si="3"/>
        <v>0</v>
      </c>
      <c r="AN24" s="123">
        <f t="shared" si="3"/>
        <v>0</v>
      </c>
      <c r="AO24" s="122">
        <f t="shared" si="3"/>
        <v>0</v>
      </c>
      <c r="AP24" s="111">
        <f t="shared" si="2"/>
        <v>13</v>
      </c>
    </row>
    <row r="25" spans="1:43" ht="8.25" customHeight="1" x14ac:dyDescent="0.2">
      <c r="A25" s="135"/>
      <c r="B25" s="136"/>
      <c r="C25" s="138"/>
      <c r="D25" s="138"/>
      <c r="E25" s="137"/>
      <c r="F25" s="137"/>
      <c r="G25" s="137"/>
      <c r="H25" s="138"/>
      <c r="I25" s="137"/>
      <c r="J25" s="137"/>
      <c r="K25" s="138"/>
      <c r="L25" s="137"/>
      <c r="M25" s="138"/>
      <c r="N25" s="137"/>
      <c r="O25" s="137"/>
      <c r="P25" s="137"/>
      <c r="Q25" s="137"/>
      <c r="R25" s="137"/>
      <c r="S25" s="137"/>
      <c r="T25" s="137"/>
      <c r="U25" s="138"/>
      <c r="V25" s="138"/>
      <c r="W25" s="138"/>
      <c r="X25" s="137"/>
      <c r="Y25" s="137"/>
      <c r="Z25" s="137"/>
      <c r="AA25" s="137"/>
      <c r="AB25" s="138"/>
      <c r="AC25" s="138"/>
      <c r="AD25" s="138"/>
      <c r="AE25" s="138"/>
      <c r="AF25" s="138"/>
      <c r="AG25" s="138"/>
      <c r="AH25" s="138"/>
      <c r="AI25" s="138"/>
      <c r="AJ25" s="138"/>
      <c r="AK25" s="138"/>
      <c r="AL25" s="137"/>
      <c r="AM25" s="138"/>
      <c r="AN25" s="138"/>
      <c r="AO25" s="137"/>
      <c r="AP25" s="107"/>
      <c r="AQ25" s="102"/>
    </row>
    <row r="26" spans="1:43" ht="15" x14ac:dyDescent="0.25">
      <c r="A26" s="141" t="s">
        <v>207</v>
      </c>
      <c r="B26" s="307" t="s">
        <v>208</v>
      </c>
      <c r="C26" s="138"/>
      <c r="D26" s="138"/>
      <c r="E26" s="138"/>
      <c r="F26" s="138"/>
      <c r="G26" s="138"/>
      <c r="H26" s="139"/>
      <c r="I26" s="138"/>
      <c r="J26" s="138"/>
      <c r="K26" s="139"/>
      <c r="L26" s="138"/>
      <c r="M26" s="139"/>
      <c r="N26" s="138"/>
      <c r="O26" s="138"/>
      <c r="P26" s="138"/>
      <c r="Q26" s="138"/>
      <c r="R26" s="138"/>
      <c r="S26" s="138"/>
      <c r="T26" s="138"/>
      <c r="U26" s="139"/>
      <c r="V26" s="139"/>
      <c r="W26" s="139"/>
      <c r="X26" s="138"/>
      <c r="Y26" s="138"/>
      <c r="Z26" s="138"/>
      <c r="AA26" s="138"/>
      <c r="AB26" s="139"/>
      <c r="AC26" s="139"/>
      <c r="AD26" s="139"/>
      <c r="AE26" s="139"/>
      <c r="AF26" s="139"/>
      <c r="AG26" s="139"/>
      <c r="AH26" s="139"/>
      <c r="AI26" s="139"/>
      <c r="AJ26" s="139"/>
      <c r="AK26" s="139"/>
      <c r="AL26" s="138"/>
      <c r="AM26" s="139"/>
      <c r="AN26" s="139"/>
      <c r="AO26" s="138"/>
      <c r="AP26" s="140"/>
      <c r="AQ26" s="102"/>
    </row>
    <row r="27" spans="1:43" ht="14.45" customHeight="1" x14ac:dyDescent="0.2">
      <c r="A27" s="108" t="s">
        <v>117</v>
      </c>
      <c r="B27" s="178" t="s">
        <v>209</v>
      </c>
      <c r="C27" s="109"/>
      <c r="D27" s="123"/>
      <c r="E27" s="122"/>
      <c r="F27" s="122"/>
      <c r="G27" s="122"/>
      <c r="H27" s="118"/>
      <c r="I27" s="122"/>
      <c r="J27" s="122"/>
      <c r="K27" s="122">
        <v>36</v>
      </c>
      <c r="L27" s="122"/>
      <c r="M27" s="118"/>
      <c r="N27" s="122"/>
      <c r="O27" s="122">
        <v>1</v>
      </c>
      <c r="P27" s="122"/>
      <c r="Q27" s="122">
        <v>329</v>
      </c>
      <c r="R27" s="122"/>
      <c r="S27" s="122"/>
      <c r="T27" s="122"/>
      <c r="U27" s="122"/>
      <c r="V27" s="122"/>
      <c r="W27" s="412"/>
      <c r="X27" s="122"/>
      <c r="Y27" s="122"/>
      <c r="Z27" s="122"/>
      <c r="AA27" s="122"/>
      <c r="AB27" s="122"/>
      <c r="AC27" s="122"/>
      <c r="AD27" s="122"/>
      <c r="AE27" s="122"/>
      <c r="AF27" s="412"/>
      <c r="AG27" s="122"/>
      <c r="AH27" s="119"/>
      <c r="AI27" s="109"/>
      <c r="AJ27" s="109"/>
      <c r="AK27" s="123"/>
      <c r="AL27" s="122"/>
      <c r="AM27" s="119"/>
      <c r="AN27" s="123"/>
      <c r="AO27" s="122"/>
      <c r="AP27" s="111">
        <f>SUM(C27:AO27)</f>
        <v>366</v>
      </c>
    </row>
    <row r="28" spans="1:43" ht="14.45" customHeight="1" x14ac:dyDescent="0.2">
      <c r="A28" s="108" t="s">
        <v>210</v>
      </c>
      <c r="B28" s="178" t="s">
        <v>211</v>
      </c>
      <c r="C28" s="109"/>
      <c r="D28" s="123"/>
      <c r="E28" s="122"/>
      <c r="F28" s="122"/>
      <c r="G28" s="122"/>
      <c r="H28" s="118"/>
      <c r="I28" s="122"/>
      <c r="J28" s="122"/>
      <c r="K28" s="122"/>
      <c r="L28" s="122"/>
      <c r="M28" s="118"/>
      <c r="N28" s="122"/>
      <c r="O28" s="122"/>
      <c r="P28" s="122"/>
      <c r="Q28" s="122"/>
      <c r="R28" s="122"/>
      <c r="S28" s="122"/>
      <c r="T28" s="122"/>
      <c r="U28" s="122"/>
      <c r="V28" s="122"/>
      <c r="W28" s="412"/>
      <c r="X28" s="122"/>
      <c r="Y28" s="122"/>
      <c r="Z28" s="122"/>
      <c r="AA28" s="122"/>
      <c r="AB28" s="122"/>
      <c r="AC28" s="122"/>
      <c r="AD28" s="122"/>
      <c r="AE28" s="122"/>
      <c r="AF28" s="412"/>
      <c r="AG28" s="122"/>
      <c r="AH28" s="119"/>
      <c r="AI28" s="109"/>
      <c r="AJ28" s="109"/>
      <c r="AK28" s="123"/>
      <c r="AL28" s="122"/>
      <c r="AM28" s="119"/>
      <c r="AN28" s="123"/>
      <c r="AO28" s="122"/>
      <c r="AP28" s="111">
        <f>SUM(C28:AO28)</f>
        <v>0</v>
      </c>
    </row>
    <row r="29" spans="1:43" ht="14.45" customHeight="1" x14ac:dyDescent="0.2">
      <c r="A29" s="108" t="s">
        <v>212</v>
      </c>
      <c r="B29" s="178" t="s">
        <v>213</v>
      </c>
      <c r="C29" s="109"/>
      <c r="D29" s="123"/>
      <c r="E29" s="122"/>
      <c r="F29" s="122"/>
      <c r="G29" s="122"/>
      <c r="H29" s="118"/>
      <c r="I29" s="122"/>
      <c r="J29" s="122"/>
      <c r="K29" s="118"/>
      <c r="L29" s="122"/>
      <c r="M29" s="118"/>
      <c r="N29" s="122"/>
      <c r="O29" s="122"/>
      <c r="P29" s="122"/>
      <c r="Q29" s="122"/>
      <c r="R29" s="122"/>
      <c r="S29" s="122"/>
      <c r="T29" s="122"/>
      <c r="U29" s="122"/>
      <c r="V29" s="122"/>
      <c r="W29" s="412"/>
      <c r="X29" s="122"/>
      <c r="Y29" s="122"/>
      <c r="Z29" s="122"/>
      <c r="AA29" s="122"/>
      <c r="AB29" s="122"/>
      <c r="AC29" s="122"/>
      <c r="AD29" s="122"/>
      <c r="AE29" s="122"/>
      <c r="AF29" s="412"/>
      <c r="AG29" s="122"/>
      <c r="AH29" s="119"/>
      <c r="AI29" s="109"/>
      <c r="AJ29" s="109"/>
      <c r="AK29" s="123"/>
      <c r="AL29" s="122"/>
      <c r="AM29" s="119"/>
      <c r="AN29" s="123"/>
      <c r="AO29" s="122"/>
      <c r="AP29" s="111">
        <f>SUM(C29:AO29)</f>
        <v>0</v>
      </c>
    </row>
    <row r="30" spans="1:43" ht="14.45" customHeight="1" x14ac:dyDescent="0.2">
      <c r="A30" s="108" t="s">
        <v>214</v>
      </c>
      <c r="B30" s="178" t="s">
        <v>215</v>
      </c>
      <c r="C30" s="109"/>
      <c r="D30" s="123"/>
      <c r="E30" s="122"/>
      <c r="F30" s="122"/>
      <c r="G30" s="122"/>
      <c r="H30" s="118"/>
      <c r="I30" s="122"/>
      <c r="J30" s="122"/>
      <c r="K30" s="122"/>
      <c r="L30" s="122"/>
      <c r="M30" s="118"/>
      <c r="N30" s="122"/>
      <c r="O30" s="122">
        <v>744</v>
      </c>
      <c r="P30" s="122"/>
      <c r="Q30" s="122"/>
      <c r="R30" s="122"/>
      <c r="S30" s="122"/>
      <c r="T30" s="122"/>
      <c r="U30" s="122">
        <v>265</v>
      </c>
      <c r="V30" s="122"/>
      <c r="W30" s="412"/>
      <c r="X30" s="122"/>
      <c r="Y30" s="122"/>
      <c r="Z30" s="122"/>
      <c r="AA30" s="122"/>
      <c r="AB30" s="122"/>
      <c r="AC30" s="122"/>
      <c r="AD30" s="122"/>
      <c r="AE30" s="122"/>
      <c r="AF30" s="412"/>
      <c r="AG30" s="122"/>
      <c r="AH30" s="119"/>
      <c r="AI30" s="109"/>
      <c r="AJ30" s="109"/>
      <c r="AK30" s="123"/>
      <c r="AL30" s="122"/>
      <c r="AM30" s="119"/>
      <c r="AN30" s="123"/>
      <c r="AO30" s="122"/>
      <c r="AP30" s="111">
        <f>SUM(C30:AO30)</f>
        <v>1009</v>
      </c>
    </row>
    <row r="31" spans="1:43" ht="14.45" customHeight="1" x14ac:dyDescent="0.2">
      <c r="A31" s="553" t="s">
        <v>216</v>
      </c>
      <c r="B31" s="554"/>
      <c r="C31" s="109">
        <f>SUM(C27:C30)</f>
        <v>0</v>
      </c>
      <c r="D31" s="123">
        <f t="shared" ref="D31:AO31" si="4">SUM(D27:D30)</f>
        <v>0</v>
      </c>
      <c r="E31" s="129">
        <f t="shared" si="4"/>
        <v>0</v>
      </c>
      <c r="F31" s="129">
        <f t="shared" si="4"/>
        <v>0</v>
      </c>
      <c r="G31" s="129">
        <f t="shared" si="4"/>
        <v>0</v>
      </c>
      <c r="H31" s="118">
        <f t="shared" si="4"/>
        <v>0</v>
      </c>
      <c r="I31" s="129">
        <f t="shared" si="4"/>
        <v>0</v>
      </c>
      <c r="J31" s="129">
        <f t="shared" si="4"/>
        <v>0</v>
      </c>
      <c r="K31" s="129">
        <f t="shared" si="4"/>
        <v>36</v>
      </c>
      <c r="L31" s="129">
        <f t="shared" si="4"/>
        <v>0</v>
      </c>
      <c r="M31" s="109">
        <f t="shared" si="4"/>
        <v>0</v>
      </c>
      <c r="N31" s="129">
        <f t="shared" si="4"/>
        <v>0</v>
      </c>
      <c r="O31" s="129">
        <f t="shared" si="4"/>
        <v>745</v>
      </c>
      <c r="P31" s="129">
        <f t="shared" si="4"/>
        <v>0</v>
      </c>
      <c r="Q31" s="129">
        <f t="shared" si="4"/>
        <v>329</v>
      </c>
      <c r="R31" s="129">
        <f t="shared" si="4"/>
        <v>0</v>
      </c>
      <c r="S31" s="129">
        <f t="shared" si="4"/>
        <v>0</v>
      </c>
      <c r="T31" s="129">
        <f t="shared" si="4"/>
        <v>0</v>
      </c>
      <c r="U31" s="129">
        <f t="shared" si="4"/>
        <v>265</v>
      </c>
      <c r="V31" s="129">
        <f t="shared" si="4"/>
        <v>0</v>
      </c>
      <c r="W31" s="129">
        <f t="shared" si="4"/>
        <v>0</v>
      </c>
      <c r="X31" s="129">
        <f t="shared" si="4"/>
        <v>0</v>
      </c>
      <c r="Y31" s="129">
        <f t="shared" si="4"/>
        <v>0</v>
      </c>
      <c r="Z31" s="129">
        <f t="shared" si="4"/>
        <v>0</v>
      </c>
      <c r="AA31" s="129">
        <f t="shared" si="4"/>
        <v>0</v>
      </c>
      <c r="AB31" s="129">
        <f t="shared" si="4"/>
        <v>0</v>
      </c>
      <c r="AC31" s="129">
        <f t="shared" si="4"/>
        <v>0</v>
      </c>
      <c r="AD31" s="129">
        <f t="shared" si="4"/>
        <v>0</v>
      </c>
      <c r="AE31" s="129">
        <f t="shared" si="4"/>
        <v>0</v>
      </c>
      <c r="AF31" s="129">
        <f t="shared" si="4"/>
        <v>0</v>
      </c>
      <c r="AG31" s="129">
        <f t="shared" si="4"/>
        <v>0</v>
      </c>
      <c r="AH31" s="109">
        <f t="shared" si="4"/>
        <v>0</v>
      </c>
      <c r="AI31" s="109">
        <f t="shared" si="4"/>
        <v>0</v>
      </c>
      <c r="AJ31" s="109">
        <f t="shared" si="4"/>
        <v>0</v>
      </c>
      <c r="AK31" s="109">
        <f t="shared" si="4"/>
        <v>0</v>
      </c>
      <c r="AL31" s="129">
        <f t="shared" si="4"/>
        <v>0</v>
      </c>
      <c r="AM31" s="119">
        <f t="shared" si="4"/>
        <v>0</v>
      </c>
      <c r="AN31" s="123">
        <f t="shared" si="4"/>
        <v>0</v>
      </c>
      <c r="AO31" s="129">
        <f t="shared" si="4"/>
        <v>0</v>
      </c>
      <c r="AP31" s="175">
        <f>SUM(C31:AO31)</f>
        <v>1375</v>
      </c>
      <c r="AQ31" s="134"/>
    </row>
    <row r="32" spans="1:43" ht="8.25" customHeight="1" x14ac:dyDescent="0.2">
      <c r="A32" s="135"/>
      <c r="B32" s="136"/>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07"/>
      <c r="AQ32" s="102"/>
    </row>
    <row r="33" spans="1:43" ht="15" x14ac:dyDescent="0.25">
      <c r="A33" s="103" t="s">
        <v>217</v>
      </c>
      <c r="B33" s="307" t="s">
        <v>488</v>
      </c>
      <c r="C33" s="139"/>
      <c r="D33" s="139"/>
      <c r="E33" s="138"/>
      <c r="F33" s="138"/>
      <c r="G33" s="138"/>
      <c r="H33" s="139"/>
      <c r="I33" s="138"/>
      <c r="J33" s="138"/>
      <c r="K33" s="139"/>
      <c r="L33" s="138"/>
      <c r="M33" s="139"/>
      <c r="N33" s="138"/>
      <c r="O33" s="138"/>
      <c r="P33" s="138"/>
      <c r="Q33" s="138"/>
      <c r="R33" s="138"/>
      <c r="S33" s="138"/>
      <c r="T33" s="138"/>
      <c r="U33" s="139"/>
      <c r="V33" s="139"/>
      <c r="W33" s="139"/>
      <c r="X33" s="138"/>
      <c r="Y33" s="138"/>
      <c r="Z33" s="138"/>
      <c r="AA33" s="138"/>
      <c r="AB33" s="139"/>
      <c r="AC33" s="139"/>
      <c r="AD33" s="139"/>
      <c r="AE33" s="139"/>
      <c r="AF33" s="139"/>
      <c r="AG33" s="139"/>
      <c r="AH33" s="139"/>
      <c r="AI33" s="139"/>
      <c r="AJ33" s="139"/>
      <c r="AK33" s="139"/>
      <c r="AL33" s="138"/>
      <c r="AM33" s="139"/>
      <c r="AN33" s="139"/>
      <c r="AO33" s="138"/>
      <c r="AP33" s="140"/>
      <c r="AQ33" s="102"/>
    </row>
    <row r="34" spans="1:43" ht="14.45" customHeight="1" x14ac:dyDescent="0.2">
      <c r="A34" s="108" t="s">
        <v>118</v>
      </c>
      <c r="B34" s="178" t="s">
        <v>218</v>
      </c>
      <c r="C34" s="109"/>
      <c r="D34" s="123"/>
      <c r="E34" s="122"/>
      <c r="F34" s="122"/>
      <c r="G34" s="122"/>
      <c r="H34" s="118"/>
      <c r="I34" s="122"/>
      <c r="J34" s="122"/>
      <c r="K34" s="118"/>
      <c r="L34" s="122"/>
      <c r="M34" s="118"/>
      <c r="N34" s="122"/>
      <c r="O34" s="122">
        <v>139</v>
      </c>
      <c r="P34" s="122"/>
      <c r="Q34" s="122"/>
      <c r="R34" s="122"/>
      <c r="S34" s="122"/>
      <c r="T34" s="122"/>
      <c r="U34" s="122">
        <v>71</v>
      </c>
      <c r="V34" s="122"/>
      <c r="W34" s="412"/>
      <c r="X34" s="122"/>
      <c r="Y34" s="122"/>
      <c r="Z34" s="122"/>
      <c r="AA34" s="122"/>
      <c r="AB34" s="122"/>
      <c r="AC34" s="122"/>
      <c r="AD34" s="122"/>
      <c r="AE34" s="122"/>
      <c r="AF34" s="412"/>
      <c r="AG34" s="122"/>
      <c r="AH34" s="119"/>
      <c r="AI34" s="109"/>
      <c r="AJ34" s="109"/>
      <c r="AK34" s="123"/>
      <c r="AL34" s="122"/>
      <c r="AM34" s="119"/>
      <c r="AN34" s="123"/>
      <c r="AO34" s="122"/>
      <c r="AP34" s="111">
        <f t="shared" ref="AP34:AP40" si="5">SUM(C34:AO34)</f>
        <v>210</v>
      </c>
    </row>
    <row r="35" spans="1:43" ht="14.45" customHeight="1" x14ac:dyDescent="0.2">
      <c r="A35" s="108" t="s">
        <v>119</v>
      </c>
      <c r="B35" s="178" t="s">
        <v>219</v>
      </c>
      <c r="C35" s="109"/>
      <c r="D35" s="123"/>
      <c r="E35" s="122"/>
      <c r="F35" s="122"/>
      <c r="G35" s="122"/>
      <c r="H35" s="118"/>
      <c r="I35" s="122"/>
      <c r="J35" s="122"/>
      <c r="K35" s="118"/>
      <c r="L35" s="122"/>
      <c r="M35" s="118"/>
      <c r="N35" s="122"/>
      <c r="O35" s="122"/>
      <c r="P35" s="122"/>
      <c r="Q35" s="122"/>
      <c r="R35" s="122"/>
      <c r="S35" s="122"/>
      <c r="T35" s="122"/>
      <c r="U35" s="122"/>
      <c r="V35" s="122"/>
      <c r="W35" s="412"/>
      <c r="X35" s="122"/>
      <c r="Y35" s="122"/>
      <c r="Z35" s="122"/>
      <c r="AA35" s="122"/>
      <c r="AB35" s="122"/>
      <c r="AC35" s="122"/>
      <c r="AD35" s="122"/>
      <c r="AE35" s="122"/>
      <c r="AF35" s="412"/>
      <c r="AG35" s="122"/>
      <c r="AH35" s="119"/>
      <c r="AI35" s="109"/>
      <c r="AJ35" s="109"/>
      <c r="AK35" s="123"/>
      <c r="AL35" s="122"/>
      <c r="AM35" s="119"/>
      <c r="AN35" s="123"/>
      <c r="AO35" s="122"/>
      <c r="AP35" s="111">
        <f t="shared" si="5"/>
        <v>0</v>
      </c>
    </row>
    <row r="36" spans="1:43" ht="14.45" customHeight="1" x14ac:dyDescent="0.2">
      <c r="A36" s="108" t="s">
        <v>120</v>
      </c>
      <c r="B36" s="178" t="s">
        <v>220</v>
      </c>
      <c r="C36" s="120"/>
      <c r="D36" s="123"/>
      <c r="E36" s="122"/>
      <c r="F36" s="122"/>
      <c r="G36" s="122"/>
      <c r="H36" s="118"/>
      <c r="I36" s="122"/>
      <c r="J36" s="122"/>
      <c r="K36" s="122"/>
      <c r="L36" s="122"/>
      <c r="M36" s="118"/>
      <c r="N36" s="122"/>
      <c r="O36" s="122"/>
      <c r="P36" s="122"/>
      <c r="Q36" s="122"/>
      <c r="R36" s="122"/>
      <c r="S36" s="122"/>
      <c r="T36" s="122"/>
      <c r="U36" s="122"/>
      <c r="V36" s="122"/>
      <c r="W36" s="412"/>
      <c r="X36" s="122"/>
      <c r="Y36" s="122"/>
      <c r="Z36" s="122"/>
      <c r="AA36" s="122"/>
      <c r="AB36" s="122"/>
      <c r="AC36" s="122"/>
      <c r="AD36" s="122"/>
      <c r="AE36" s="122"/>
      <c r="AF36" s="412"/>
      <c r="AG36" s="122"/>
      <c r="AH36" s="119"/>
      <c r="AI36" s="109"/>
      <c r="AJ36" s="109"/>
      <c r="AK36" s="123"/>
      <c r="AL36" s="122"/>
      <c r="AM36" s="119"/>
      <c r="AN36" s="123"/>
      <c r="AO36" s="122"/>
      <c r="AP36" s="111">
        <f t="shared" si="5"/>
        <v>0</v>
      </c>
    </row>
    <row r="37" spans="1:43" ht="14.45" customHeight="1" x14ac:dyDescent="0.2">
      <c r="A37" s="108" t="s">
        <v>221</v>
      </c>
      <c r="B37" s="178" t="s">
        <v>222</v>
      </c>
      <c r="C37" s="109"/>
      <c r="D37" s="123"/>
      <c r="E37" s="122"/>
      <c r="F37" s="122"/>
      <c r="G37" s="122"/>
      <c r="H37" s="118"/>
      <c r="I37" s="122"/>
      <c r="J37" s="122"/>
      <c r="K37" s="118"/>
      <c r="L37" s="122"/>
      <c r="M37" s="118"/>
      <c r="N37" s="122"/>
      <c r="O37" s="122"/>
      <c r="P37" s="122"/>
      <c r="Q37" s="122"/>
      <c r="R37" s="122"/>
      <c r="S37" s="122"/>
      <c r="T37" s="122"/>
      <c r="U37" s="122"/>
      <c r="V37" s="122"/>
      <c r="W37" s="412"/>
      <c r="X37" s="122"/>
      <c r="Y37" s="122"/>
      <c r="Z37" s="122"/>
      <c r="AA37" s="122"/>
      <c r="AB37" s="122"/>
      <c r="AC37" s="122"/>
      <c r="AD37" s="122"/>
      <c r="AE37" s="122"/>
      <c r="AF37" s="412"/>
      <c r="AG37" s="122"/>
      <c r="AH37" s="119"/>
      <c r="AI37" s="109"/>
      <c r="AJ37" s="109"/>
      <c r="AK37" s="123"/>
      <c r="AL37" s="122"/>
      <c r="AM37" s="119"/>
      <c r="AN37" s="123"/>
      <c r="AO37" s="122"/>
      <c r="AP37" s="111">
        <f t="shared" si="5"/>
        <v>0</v>
      </c>
    </row>
    <row r="38" spans="1:43" ht="14.45" customHeight="1" x14ac:dyDescent="0.2">
      <c r="A38" s="108" t="s">
        <v>223</v>
      </c>
      <c r="B38" s="178" t="s">
        <v>224</v>
      </c>
      <c r="C38" s="120"/>
      <c r="D38" s="123"/>
      <c r="E38" s="122"/>
      <c r="F38" s="122"/>
      <c r="G38" s="122"/>
      <c r="H38" s="118"/>
      <c r="I38" s="122"/>
      <c r="J38" s="122"/>
      <c r="K38" s="122"/>
      <c r="L38" s="122"/>
      <c r="M38" s="118"/>
      <c r="N38" s="122"/>
      <c r="O38" s="122"/>
      <c r="P38" s="122"/>
      <c r="Q38" s="122"/>
      <c r="R38" s="122"/>
      <c r="S38" s="122"/>
      <c r="T38" s="122"/>
      <c r="U38" s="122"/>
      <c r="V38" s="122"/>
      <c r="W38" s="412"/>
      <c r="X38" s="122"/>
      <c r="Y38" s="122"/>
      <c r="Z38" s="122"/>
      <c r="AA38" s="122"/>
      <c r="AB38" s="122"/>
      <c r="AC38" s="122"/>
      <c r="AD38" s="122"/>
      <c r="AE38" s="122"/>
      <c r="AF38" s="412"/>
      <c r="AG38" s="122"/>
      <c r="AH38" s="119"/>
      <c r="AI38" s="109"/>
      <c r="AJ38" s="109"/>
      <c r="AK38" s="123"/>
      <c r="AL38" s="122"/>
      <c r="AM38" s="119"/>
      <c r="AN38" s="123"/>
      <c r="AO38" s="122"/>
      <c r="AP38" s="111">
        <f t="shared" si="5"/>
        <v>0</v>
      </c>
    </row>
    <row r="39" spans="1:43" ht="14.45" customHeight="1" x14ac:dyDescent="0.2">
      <c r="A39" s="108" t="s">
        <v>225</v>
      </c>
      <c r="B39" s="178" t="s">
        <v>226</v>
      </c>
      <c r="C39" s="109"/>
      <c r="D39" s="123"/>
      <c r="E39" s="122"/>
      <c r="F39" s="122"/>
      <c r="G39" s="122"/>
      <c r="H39" s="118"/>
      <c r="I39" s="122"/>
      <c r="J39" s="122"/>
      <c r="K39" s="118"/>
      <c r="L39" s="122"/>
      <c r="M39" s="118"/>
      <c r="N39" s="122"/>
      <c r="O39" s="122"/>
      <c r="P39" s="122"/>
      <c r="Q39" s="122"/>
      <c r="R39" s="122"/>
      <c r="S39" s="122"/>
      <c r="T39" s="122"/>
      <c r="U39" s="122"/>
      <c r="V39" s="122"/>
      <c r="W39" s="412"/>
      <c r="X39" s="122"/>
      <c r="Y39" s="122"/>
      <c r="Z39" s="122"/>
      <c r="AA39" s="122"/>
      <c r="AB39" s="122"/>
      <c r="AC39" s="122"/>
      <c r="AD39" s="122"/>
      <c r="AE39" s="122"/>
      <c r="AF39" s="412"/>
      <c r="AG39" s="122"/>
      <c r="AH39" s="119"/>
      <c r="AI39" s="109"/>
      <c r="AJ39" s="109"/>
      <c r="AK39" s="123"/>
      <c r="AL39" s="122"/>
      <c r="AM39" s="119"/>
      <c r="AN39" s="123"/>
      <c r="AO39" s="122"/>
      <c r="AP39" s="111">
        <f t="shared" si="5"/>
        <v>0</v>
      </c>
    </row>
    <row r="40" spans="1:43" ht="14.45" customHeight="1" x14ac:dyDescent="0.2">
      <c r="A40" s="553" t="s">
        <v>227</v>
      </c>
      <c r="B40" s="554"/>
      <c r="C40" s="305">
        <f>SUM(C34:C39)</f>
        <v>0</v>
      </c>
      <c r="D40" s="123">
        <f t="shared" ref="D40:AO40" si="6">SUM(D34:D39)</f>
        <v>0</v>
      </c>
      <c r="E40" s="129">
        <f t="shared" si="6"/>
        <v>0</v>
      </c>
      <c r="F40" s="129">
        <f t="shared" si="6"/>
        <v>0</v>
      </c>
      <c r="G40" s="129">
        <f t="shared" si="6"/>
        <v>0</v>
      </c>
      <c r="H40" s="118">
        <f t="shared" si="6"/>
        <v>0</v>
      </c>
      <c r="I40" s="129">
        <f t="shared" si="6"/>
        <v>0</v>
      </c>
      <c r="J40" s="129">
        <f t="shared" si="6"/>
        <v>0</v>
      </c>
      <c r="K40" s="129">
        <f t="shared" si="6"/>
        <v>0</v>
      </c>
      <c r="L40" s="129">
        <f t="shared" si="6"/>
        <v>0</v>
      </c>
      <c r="M40" s="109">
        <f t="shared" si="6"/>
        <v>0</v>
      </c>
      <c r="N40" s="129">
        <f t="shared" si="6"/>
        <v>0</v>
      </c>
      <c r="O40" s="129">
        <f t="shared" si="6"/>
        <v>139</v>
      </c>
      <c r="P40" s="129">
        <f t="shared" si="6"/>
        <v>0</v>
      </c>
      <c r="Q40" s="129">
        <f t="shared" si="6"/>
        <v>0</v>
      </c>
      <c r="R40" s="129">
        <f t="shared" si="6"/>
        <v>0</v>
      </c>
      <c r="S40" s="129">
        <f t="shared" si="6"/>
        <v>0</v>
      </c>
      <c r="T40" s="129">
        <f t="shared" si="6"/>
        <v>0</v>
      </c>
      <c r="U40" s="129">
        <f t="shared" si="6"/>
        <v>71</v>
      </c>
      <c r="V40" s="129">
        <f t="shared" si="6"/>
        <v>0</v>
      </c>
      <c r="W40" s="129">
        <f t="shared" si="6"/>
        <v>0</v>
      </c>
      <c r="X40" s="129">
        <f t="shared" si="6"/>
        <v>0</v>
      </c>
      <c r="Y40" s="129">
        <f t="shared" si="6"/>
        <v>0</v>
      </c>
      <c r="Z40" s="129">
        <f t="shared" si="6"/>
        <v>0</v>
      </c>
      <c r="AA40" s="129">
        <f t="shared" si="6"/>
        <v>0</v>
      </c>
      <c r="AB40" s="129">
        <f t="shared" si="6"/>
        <v>0</v>
      </c>
      <c r="AC40" s="129">
        <f t="shared" si="6"/>
        <v>0</v>
      </c>
      <c r="AD40" s="129">
        <f t="shared" si="6"/>
        <v>0</v>
      </c>
      <c r="AE40" s="129">
        <f t="shared" si="6"/>
        <v>0</v>
      </c>
      <c r="AF40" s="129">
        <f t="shared" si="6"/>
        <v>0</v>
      </c>
      <c r="AG40" s="129">
        <f t="shared" si="6"/>
        <v>0</v>
      </c>
      <c r="AH40" s="109">
        <f t="shared" si="6"/>
        <v>0</v>
      </c>
      <c r="AI40" s="109">
        <f t="shared" si="6"/>
        <v>0</v>
      </c>
      <c r="AJ40" s="109">
        <f t="shared" si="6"/>
        <v>0</v>
      </c>
      <c r="AK40" s="109">
        <f t="shared" si="6"/>
        <v>0</v>
      </c>
      <c r="AL40" s="129">
        <f t="shared" si="6"/>
        <v>0</v>
      </c>
      <c r="AM40" s="119">
        <f t="shared" si="6"/>
        <v>0</v>
      </c>
      <c r="AN40" s="123">
        <f t="shared" si="6"/>
        <v>0</v>
      </c>
      <c r="AO40" s="129">
        <f t="shared" si="6"/>
        <v>0</v>
      </c>
      <c r="AP40" s="175">
        <f t="shared" si="5"/>
        <v>210</v>
      </c>
      <c r="AQ40" s="134"/>
    </row>
    <row r="41" spans="1:43" ht="8.25" customHeight="1" x14ac:dyDescent="0.2">
      <c r="A41" s="135"/>
      <c r="B41" s="136"/>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07"/>
      <c r="AQ41" s="102"/>
    </row>
    <row r="42" spans="1:43" ht="15" x14ac:dyDescent="0.25">
      <c r="A42" s="103" t="s">
        <v>228</v>
      </c>
      <c r="B42" s="307" t="s">
        <v>229</v>
      </c>
      <c r="C42" s="138"/>
      <c r="D42" s="139"/>
      <c r="E42" s="138"/>
      <c r="F42" s="138"/>
      <c r="G42" s="138"/>
      <c r="H42" s="139"/>
      <c r="I42" s="138"/>
      <c r="J42" s="138"/>
      <c r="K42" s="139"/>
      <c r="L42" s="139"/>
      <c r="M42" s="139"/>
      <c r="N42" s="138"/>
      <c r="O42" s="138"/>
      <c r="P42" s="138"/>
      <c r="Q42" s="138"/>
      <c r="R42" s="138"/>
      <c r="S42" s="138"/>
      <c r="T42" s="139"/>
      <c r="U42" s="139"/>
      <c r="V42" s="139"/>
      <c r="W42" s="139"/>
      <c r="X42" s="138"/>
      <c r="Y42" s="138"/>
      <c r="Z42" s="138"/>
      <c r="AA42" s="138"/>
      <c r="AB42" s="139"/>
      <c r="AC42" s="139"/>
      <c r="AD42" s="139"/>
      <c r="AE42" s="139"/>
      <c r="AF42" s="139"/>
      <c r="AG42" s="139"/>
      <c r="AH42" s="139"/>
      <c r="AI42" s="139"/>
      <c r="AJ42" s="139"/>
      <c r="AK42" s="139"/>
      <c r="AL42" s="138"/>
      <c r="AM42" s="139"/>
      <c r="AN42" s="139"/>
      <c r="AO42" s="138"/>
      <c r="AP42" s="140"/>
      <c r="AQ42" s="102"/>
    </row>
    <row r="43" spans="1:43" ht="14.45" customHeight="1" x14ac:dyDescent="0.2">
      <c r="A43" s="108" t="s">
        <v>230</v>
      </c>
      <c r="B43" s="178" t="s">
        <v>231</v>
      </c>
      <c r="C43" s="120"/>
      <c r="D43" s="123"/>
      <c r="E43" s="122"/>
      <c r="F43" s="122"/>
      <c r="G43" s="122"/>
      <c r="H43" s="118"/>
      <c r="I43" s="122"/>
      <c r="J43" s="122"/>
      <c r="K43" s="122"/>
      <c r="L43" s="122"/>
      <c r="M43" s="118"/>
      <c r="N43" s="122"/>
      <c r="O43" s="122"/>
      <c r="P43" s="122"/>
      <c r="Q43" s="122"/>
      <c r="R43" s="122"/>
      <c r="S43" s="122"/>
      <c r="T43" s="122"/>
      <c r="U43" s="122"/>
      <c r="V43" s="122"/>
      <c r="W43" s="412"/>
      <c r="X43" s="122"/>
      <c r="Y43" s="122"/>
      <c r="Z43" s="122"/>
      <c r="AA43" s="122"/>
      <c r="AB43" s="122"/>
      <c r="AC43" s="122"/>
      <c r="AD43" s="122"/>
      <c r="AE43" s="122"/>
      <c r="AF43" s="412"/>
      <c r="AG43" s="122"/>
      <c r="AH43" s="119"/>
      <c r="AI43" s="109"/>
      <c r="AJ43" s="109"/>
      <c r="AK43" s="123"/>
      <c r="AL43" s="122"/>
      <c r="AM43" s="119"/>
      <c r="AN43" s="123"/>
      <c r="AO43" s="122"/>
      <c r="AP43" s="111">
        <f t="shared" ref="AP43:AP50" si="7">SUM(C43:AO43)</f>
        <v>0</v>
      </c>
    </row>
    <row r="44" spans="1:43" ht="14.45" customHeight="1" x14ac:dyDescent="0.2">
      <c r="A44" s="108" t="s">
        <v>125</v>
      </c>
      <c r="B44" s="178" t="s">
        <v>232</v>
      </c>
      <c r="C44" s="109"/>
      <c r="D44" s="123"/>
      <c r="E44" s="122"/>
      <c r="F44" s="122"/>
      <c r="G44" s="122"/>
      <c r="H44" s="118"/>
      <c r="I44" s="122"/>
      <c r="J44" s="122"/>
      <c r="K44" s="118"/>
      <c r="L44" s="122"/>
      <c r="M44" s="118"/>
      <c r="N44" s="122"/>
      <c r="O44" s="122"/>
      <c r="P44" s="122"/>
      <c r="Q44" s="122"/>
      <c r="R44" s="122"/>
      <c r="S44" s="122"/>
      <c r="T44" s="122"/>
      <c r="U44" s="122"/>
      <c r="V44" s="122"/>
      <c r="W44" s="412"/>
      <c r="X44" s="122"/>
      <c r="Y44" s="122"/>
      <c r="Z44" s="122"/>
      <c r="AA44" s="122"/>
      <c r="AB44" s="122"/>
      <c r="AC44" s="122"/>
      <c r="AD44" s="122"/>
      <c r="AE44" s="122"/>
      <c r="AF44" s="412"/>
      <c r="AG44" s="122"/>
      <c r="AH44" s="119"/>
      <c r="AI44" s="109"/>
      <c r="AJ44" s="109"/>
      <c r="AK44" s="123"/>
      <c r="AL44" s="122"/>
      <c r="AM44" s="119"/>
      <c r="AN44" s="123"/>
      <c r="AO44" s="122"/>
      <c r="AP44" s="111">
        <f t="shared" si="7"/>
        <v>0</v>
      </c>
    </row>
    <row r="45" spans="1:43" ht="14.45" customHeight="1" x14ac:dyDescent="0.2">
      <c r="A45" s="108" t="s">
        <v>233</v>
      </c>
      <c r="B45" s="178" t="s">
        <v>234</v>
      </c>
      <c r="C45" s="109"/>
      <c r="D45" s="123"/>
      <c r="E45" s="122"/>
      <c r="F45" s="122"/>
      <c r="G45" s="122"/>
      <c r="H45" s="118"/>
      <c r="I45" s="122"/>
      <c r="J45" s="122"/>
      <c r="K45" s="118"/>
      <c r="L45" s="122"/>
      <c r="M45" s="118"/>
      <c r="N45" s="122"/>
      <c r="O45" s="122"/>
      <c r="P45" s="122"/>
      <c r="Q45" s="122"/>
      <c r="R45" s="122"/>
      <c r="S45" s="122"/>
      <c r="T45" s="122"/>
      <c r="U45" s="122"/>
      <c r="V45" s="122"/>
      <c r="W45" s="412"/>
      <c r="X45" s="122"/>
      <c r="Y45" s="122"/>
      <c r="Z45" s="122"/>
      <c r="AA45" s="122"/>
      <c r="AB45" s="122"/>
      <c r="AC45" s="122"/>
      <c r="AD45" s="122"/>
      <c r="AE45" s="122"/>
      <c r="AF45" s="412"/>
      <c r="AG45" s="122"/>
      <c r="AH45" s="119"/>
      <c r="AI45" s="109"/>
      <c r="AJ45" s="109"/>
      <c r="AK45" s="123"/>
      <c r="AL45" s="122"/>
      <c r="AM45" s="119"/>
      <c r="AN45" s="123"/>
      <c r="AO45" s="122"/>
      <c r="AP45" s="111">
        <f t="shared" si="7"/>
        <v>0</v>
      </c>
    </row>
    <row r="46" spans="1:43" ht="14.45" customHeight="1" x14ac:dyDescent="0.2">
      <c r="A46" s="108" t="s">
        <v>235</v>
      </c>
      <c r="B46" s="178" t="s">
        <v>236</v>
      </c>
      <c r="C46" s="109"/>
      <c r="D46" s="123"/>
      <c r="E46" s="122"/>
      <c r="F46" s="122"/>
      <c r="G46" s="122"/>
      <c r="H46" s="118"/>
      <c r="I46" s="122"/>
      <c r="J46" s="122"/>
      <c r="K46" s="122">
        <v>1086</v>
      </c>
      <c r="L46" s="122"/>
      <c r="M46" s="118"/>
      <c r="N46" s="122"/>
      <c r="O46" s="122"/>
      <c r="P46" s="122"/>
      <c r="Q46" s="122"/>
      <c r="R46" s="122"/>
      <c r="S46" s="122"/>
      <c r="T46" s="122"/>
      <c r="U46" s="122">
        <v>13</v>
      </c>
      <c r="V46" s="122"/>
      <c r="W46" s="412"/>
      <c r="X46" s="122"/>
      <c r="Y46" s="122"/>
      <c r="Z46" s="122"/>
      <c r="AA46" s="122"/>
      <c r="AB46" s="122"/>
      <c r="AC46" s="122"/>
      <c r="AD46" s="122"/>
      <c r="AE46" s="122"/>
      <c r="AF46" s="412"/>
      <c r="AG46" s="122"/>
      <c r="AH46" s="119"/>
      <c r="AI46" s="109"/>
      <c r="AJ46" s="109"/>
      <c r="AK46" s="123"/>
      <c r="AL46" s="122"/>
      <c r="AM46" s="119"/>
      <c r="AN46" s="123"/>
      <c r="AO46" s="122"/>
      <c r="AP46" s="111">
        <f t="shared" si="7"/>
        <v>1099</v>
      </c>
    </row>
    <row r="47" spans="1:43" ht="14.45" customHeight="1" x14ac:dyDescent="0.2">
      <c r="A47" s="108" t="s">
        <v>237</v>
      </c>
      <c r="B47" s="178" t="s">
        <v>238</v>
      </c>
      <c r="C47" s="109"/>
      <c r="D47" s="123"/>
      <c r="E47" s="122"/>
      <c r="F47" s="122"/>
      <c r="G47" s="122"/>
      <c r="H47" s="118"/>
      <c r="I47" s="122"/>
      <c r="J47" s="122"/>
      <c r="K47" s="122"/>
      <c r="L47" s="122"/>
      <c r="M47" s="118"/>
      <c r="N47" s="122"/>
      <c r="O47" s="122"/>
      <c r="P47" s="122"/>
      <c r="Q47" s="122"/>
      <c r="R47" s="122"/>
      <c r="S47" s="122"/>
      <c r="T47" s="122"/>
      <c r="U47" s="122"/>
      <c r="V47" s="122"/>
      <c r="W47" s="412"/>
      <c r="X47" s="122"/>
      <c r="Y47" s="122"/>
      <c r="Z47" s="122"/>
      <c r="AA47" s="122"/>
      <c r="AB47" s="122"/>
      <c r="AC47" s="122"/>
      <c r="AD47" s="122"/>
      <c r="AE47" s="122"/>
      <c r="AF47" s="412"/>
      <c r="AG47" s="122"/>
      <c r="AH47" s="119"/>
      <c r="AI47" s="109"/>
      <c r="AJ47" s="109"/>
      <c r="AK47" s="123"/>
      <c r="AL47" s="122"/>
      <c r="AM47" s="119"/>
      <c r="AN47" s="123"/>
      <c r="AO47" s="122"/>
      <c r="AP47" s="111">
        <f t="shared" si="7"/>
        <v>0</v>
      </c>
    </row>
    <row r="48" spans="1:43" ht="14.45" customHeight="1" x14ac:dyDescent="0.2">
      <c r="A48" s="108" t="s">
        <v>239</v>
      </c>
      <c r="B48" s="178" t="s">
        <v>240</v>
      </c>
      <c r="C48" s="109"/>
      <c r="D48" s="123"/>
      <c r="E48" s="122"/>
      <c r="F48" s="122"/>
      <c r="G48" s="122"/>
      <c r="H48" s="118"/>
      <c r="I48" s="122"/>
      <c r="J48" s="122"/>
      <c r="K48" s="118"/>
      <c r="L48" s="122"/>
      <c r="M48" s="118"/>
      <c r="N48" s="122"/>
      <c r="O48" s="122"/>
      <c r="P48" s="122"/>
      <c r="Q48" s="122"/>
      <c r="R48" s="122"/>
      <c r="S48" s="122"/>
      <c r="T48" s="122"/>
      <c r="U48" s="122"/>
      <c r="V48" s="122"/>
      <c r="W48" s="412"/>
      <c r="X48" s="122"/>
      <c r="Y48" s="122"/>
      <c r="Z48" s="122"/>
      <c r="AA48" s="122"/>
      <c r="AB48" s="122"/>
      <c r="AC48" s="122"/>
      <c r="AD48" s="122"/>
      <c r="AE48" s="122"/>
      <c r="AF48" s="412"/>
      <c r="AG48" s="122"/>
      <c r="AH48" s="119"/>
      <c r="AI48" s="109"/>
      <c r="AJ48" s="109"/>
      <c r="AK48" s="123"/>
      <c r="AL48" s="122"/>
      <c r="AM48" s="119"/>
      <c r="AN48" s="123"/>
      <c r="AO48" s="122"/>
      <c r="AP48" s="111">
        <f t="shared" si="7"/>
        <v>0</v>
      </c>
    </row>
    <row r="49" spans="1:43" ht="14.45" customHeight="1" x14ac:dyDescent="0.2">
      <c r="A49" s="108" t="s">
        <v>241</v>
      </c>
      <c r="B49" s="178" t="s">
        <v>242</v>
      </c>
      <c r="C49" s="109"/>
      <c r="D49" s="123"/>
      <c r="E49" s="122"/>
      <c r="F49" s="122"/>
      <c r="G49" s="122"/>
      <c r="H49" s="118"/>
      <c r="I49" s="122"/>
      <c r="J49" s="122"/>
      <c r="K49" s="118"/>
      <c r="L49" s="122"/>
      <c r="M49" s="118"/>
      <c r="N49" s="122"/>
      <c r="O49" s="122"/>
      <c r="P49" s="122"/>
      <c r="Q49" s="122"/>
      <c r="R49" s="122"/>
      <c r="S49" s="122"/>
      <c r="T49" s="122"/>
      <c r="U49" s="122"/>
      <c r="V49" s="122"/>
      <c r="W49" s="412"/>
      <c r="X49" s="122"/>
      <c r="Y49" s="122"/>
      <c r="Z49" s="122"/>
      <c r="AA49" s="122"/>
      <c r="AB49" s="122"/>
      <c r="AC49" s="122"/>
      <c r="AD49" s="122"/>
      <c r="AE49" s="122"/>
      <c r="AF49" s="412"/>
      <c r="AG49" s="122"/>
      <c r="AH49" s="119"/>
      <c r="AI49" s="109"/>
      <c r="AJ49" s="109"/>
      <c r="AK49" s="123"/>
      <c r="AL49" s="122"/>
      <c r="AM49" s="119"/>
      <c r="AN49" s="123"/>
      <c r="AO49" s="122"/>
      <c r="AP49" s="111">
        <f t="shared" si="7"/>
        <v>0</v>
      </c>
    </row>
    <row r="50" spans="1:43" ht="14.45" customHeight="1" x14ac:dyDescent="0.2">
      <c r="A50" s="553" t="s">
        <v>243</v>
      </c>
      <c r="B50" s="554"/>
      <c r="C50" s="120">
        <f>SUM(C43:C49)</f>
        <v>0</v>
      </c>
      <c r="D50" s="123">
        <f t="shared" ref="D50:AO50" si="8">SUM(D43:D49)</f>
        <v>0</v>
      </c>
      <c r="E50" s="129">
        <f t="shared" si="8"/>
        <v>0</v>
      </c>
      <c r="F50" s="129">
        <f t="shared" si="8"/>
        <v>0</v>
      </c>
      <c r="G50" s="129">
        <f t="shared" si="8"/>
        <v>0</v>
      </c>
      <c r="H50" s="118">
        <f t="shared" si="8"/>
        <v>0</v>
      </c>
      <c r="I50" s="129">
        <f t="shared" si="8"/>
        <v>0</v>
      </c>
      <c r="J50" s="129">
        <f t="shared" si="8"/>
        <v>0</v>
      </c>
      <c r="K50" s="129">
        <f t="shared" si="8"/>
        <v>1086</v>
      </c>
      <c r="L50" s="129">
        <f t="shared" si="8"/>
        <v>0</v>
      </c>
      <c r="M50" s="109">
        <f t="shared" si="8"/>
        <v>0</v>
      </c>
      <c r="N50" s="129">
        <f t="shared" si="8"/>
        <v>0</v>
      </c>
      <c r="O50" s="129">
        <f t="shared" si="8"/>
        <v>0</v>
      </c>
      <c r="P50" s="129">
        <f t="shared" si="8"/>
        <v>0</v>
      </c>
      <c r="Q50" s="129">
        <f t="shared" si="8"/>
        <v>0</v>
      </c>
      <c r="R50" s="129">
        <f t="shared" si="8"/>
        <v>0</v>
      </c>
      <c r="S50" s="129">
        <f t="shared" si="8"/>
        <v>0</v>
      </c>
      <c r="T50" s="129">
        <f t="shared" si="8"/>
        <v>0</v>
      </c>
      <c r="U50" s="129">
        <f t="shared" si="8"/>
        <v>13</v>
      </c>
      <c r="V50" s="129">
        <f t="shared" si="8"/>
        <v>0</v>
      </c>
      <c r="W50" s="129">
        <f t="shared" si="8"/>
        <v>0</v>
      </c>
      <c r="X50" s="129">
        <f t="shared" si="8"/>
        <v>0</v>
      </c>
      <c r="Y50" s="129">
        <f t="shared" si="8"/>
        <v>0</v>
      </c>
      <c r="Z50" s="129">
        <f t="shared" si="8"/>
        <v>0</v>
      </c>
      <c r="AA50" s="129">
        <f t="shared" si="8"/>
        <v>0</v>
      </c>
      <c r="AB50" s="129">
        <f t="shared" si="8"/>
        <v>0</v>
      </c>
      <c r="AC50" s="129">
        <f t="shared" si="8"/>
        <v>0</v>
      </c>
      <c r="AD50" s="129">
        <f t="shared" si="8"/>
        <v>0</v>
      </c>
      <c r="AE50" s="129">
        <f t="shared" si="8"/>
        <v>0</v>
      </c>
      <c r="AF50" s="129">
        <f t="shared" si="8"/>
        <v>0</v>
      </c>
      <c r="AG50" s="129">
        <f t="shared" si="8"/>
        <v>0</v>
      </c>
      <c r="AH50" s="109">
        <f t="shared" si="8"/>
        <v>0</v>
      </c>
      <c r="AI50" s="109">
        <f t="shared" si="8"/>
        <v>0</v>
      </c>
      <c r="AJ50" s="109">
        <f t="shared" si="8"/>
        <v>0</v>
      </c>
      <c r="AK50" s="109">
        <f t="shared" si="8"/>
        <v>0</v>
      </c>
      <c r="AL50" s="129">
        <f t="shared" si="8"/>
        <v>0</v>
      </c>
      <c r="AM50" s="119">
        <f t="shared" si="8"/>
        <v>0</v>
      </c>
      <c r="AN50" s="123">
        <f t="shared" si="8"/>
        <v>0</v>
      </c>
      <c r="AO50" s="129">
        <f t="shared" si="8"/>
        <v>0</v>
      </c>
      <c r="AP50" s="175">
        <f t="shared" si="7"/>
        <v>1099</v>
      </c>
      <c r="AQ50" s="134"/>
    </row>
    <row r="51" spans="1:43" ht="8.25" customHeight="1" x14ac:dyDescent="0.2">
      <c r="A51" s="135"/>
      <c r="B51" s="136"/>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07"/>
      <c r="AQ51" s="102"/>
    </row>
    <row r="52" spans="1:43" ht="15" x14ac:dyDescent="0.25">
      <c r="A52" s="103" t="s">
        <v>244</v>
      </c>
      <c r="B52" s="307" t="s">
        <v>245</v>
      </c>
      <c r="C52" s="139"/>
      <c r="D52" s="139"/>
      <c r="E52" s="138"/>
      <c r="F52" s="138"/>
      <c r="G52" s="138"/>
      <c r="H52" s="139"/>
      <c r="I52" s="138"/>
      <c r="J52" s="138"/>
      <c r="K52" s="139"/>
      <c r="L52" s="138"/>
      <c r="M52" s="139"/>
      <c r="N52" s="138"/>
      <c r="O52" s="138"/>
      <c r="P52" s="138"/>
      <c r="Q52" s="138"/>
      <c r="R52" s="138"/>
      <c r="S52" s="138"/>
      <c r="T52" s="139"/>
      <c r="U52" s="139"/>
      <c r="V52" s="139"/>
      <c r="W52" s="139"/>
      <c r="X52" s="138"/>
      <c r="Y52" s="138"/>
      <c r="Z52" s="138"/>
      <c r="AA52" s="138"/>
      <c r="AB52" s="139"/>
      <c r="AC52" s="139"/>
      <c r="AD52" s="139"/>
      <c r="AE52" s="139"/>
      <c r="AF52" s="139"/>
      <c r="AG52" s="139"/>
      <c r="AH52" s="139"/>
      <c r="AI52" s="139"/>
      <c r="AJ52" s="139"/>
      <c r="AK52" s="139"/>
      <c r="AL52" s="138"/>
      <c r="AM52" s="139"/>
      <c r="AN52" s="139"/>
      <c r="AO52" s="138"/>
      <c r="AP52" s="140"/>
      <c r="AQ52" s="102"/>
    </row>
    <row r="53" spans="1:43" ht="14.45" customHeight="1" x14ac:dyDescent="0.2">
      <c r="A53" s="108" t="s">
        <v>136</v>
      </c>
      <c r="B53" s="178" t="s">
        <v>246</v>
      </c>
      <c r="C53" s="109"/>
      <c r="D53" s="123"/>
      <c r="E53" s="122"/>
      <c r="F53" s="122"/>
      <c r="G53" s="122"/>
      <c r="H53" s="118"/>
      <c r="I53" s="122"/>
      <c r="J53" s="122"/>
      <c r="K53" s="118"/>
      <c r="L53" s="122"/>
      <c r="M53" s="118"/>
      <c r="N53" s="122"/>
      <c r="O53" s="122"/>
      <c r="P53" s="122"/>
      <c r="Q53" s="122"/>
      <c r="R53" s="122"/>
      <c r="S53" s="122"/>
      <c r="T53" s="122"/>
      <c r="U53" s="122">
        <v>30</v>
      </c>
      <c r="V53" s="122"/>
      <c r="W53" s="412"/>
      <c r="X53" s="122"/>
      <c r="Y53" s="122"/>
      <c r="Z53" s="122"/>
      <c r="AA53" s="122"/>
      <c r="AB53" s="122"/>
      <c r="AC53" s="122"/>
      <c r="AD53" s="122"/>
      <c r="AE53" s="122"/>
      <c r="AF53" s="412"/>
      <c r="AG53" s="122"/>
      <c r="AH53" s="119"/>
      <c r="AI53" s="109"/>
      <c r="AJ53" s="109"/>
      <c r="AK53" s="123"/>
      <c r="AL53" s="122"/>
      <c r="AM53" s="119"/>
      <c r="AN53" s="123"/>
      <c r="AO53" s="122"/>
      <c r="AP53" s="111">
        <f>SUM(C53:AO53)</f>
        <v>30</v>
      </c>
    </row>
    <row r="54" spans="1:43" ht="14.45" customHeight="1" x14ac:dyDescent="0.2">
      <c r="A54" s="108" t="s">
        <v>247</v>
      </c>
      <c r="B54" s="178" t="s">
        <v>248</v>
      </c>
      <c r="C54" s="109"/>
      <c r="D54" s="123"/>
      <c r="E54" s="122"/>
      <c r="F54" s="122"/>
      <c r="G54" s="122"/>
      <c r="H54" s="118"/>
      <c r="I54" s="122"/>
      <c r="J54" s="122"/>
      <c r="K54" s="122"/>
      <c r="L54" s="122"/>
      <c r="M54" s="118"/>
      <c r="N54" s="122"/>
      <c r="O54" s="122"/>
      <c r="P54" s="122"/>
      <c r="Q54" s="122"/>
      <c r="R54" s="122"/>
      <c r="S54" s="122"/>
      <c r="T54" s="122"/>
      <c r="U54" s="122">
        <v>566</v>
      </c>
      <c r="V54" s="122"/>
      <c r="W54" s="412"/>
      <c r="X54" s="122"/>
      <c r="Y54" s="122"/>
      <c r="Z54" s="122"/>
      <c r="AA54" s="122"/>
      <c r="AB54" s="122"/>
      <c r="AC54" s="122"/>
      <c r="AD54" s="122"/>
      <c r="AE54" s="122"/>
      <c r="AF54" s="412"/>
      <c r="AG54" s="122"/>
      <c r="AH54" s="119"/>
      <c r="AI54" s="109"/>
      <c r="AJ54" s="109"/>
      <c r="AK54" s="123"/>
      <c r="AL54" s="122"/>
      <c r="AM54" s="119"/>
      <c r="AN54" s="123"/>
      <c r="AO54" s="122"/>
      <c r="AP54" s="111">
        <f>SUM(C54:AO54)</f>
        <v>566</v>
      </c>
    </row>
    <row r="55" spans="1:43" ht="14.45" customHeight="1" x14ac:dyDescent="0.2">
      <c r="A55" s="108" t="s">
        <v>249</v>
      </c>
      <c r="B55" s="178" t="s">
        <v>250</v>
      </c>
      <c r="C55" s="109"/>
      <c r="D55" s="123"/>
      <c r="E55" s="122"/>
      <c r="F55" s="122"/>
      <c r="G55" s="122"/>
      <c r="H55" s="118"/>
      <c r="I55" s="122"/>
      <c r="J55" s="122"/>
      <c r="K55" s="122"/>
      <c r="L55" s="122"/>
      <c r="M55" s="118"/>
      <c r="N55" s="122"/>
      <c r="O55" s="122"/>
      <c r="P55" s="122"/>
      <c r="Q55" s="122"/>
      <c r="R55" s="122"/>
      <c r="S55" s="122"/>
      <c r="T55" s="122"/>
      <c r="U55" s="122"/>
      <c r="V55" s="122"/>
      <c r="W55" s="412"/>
      <c r="X55" s="122"/>
      <c r="Y55" s="122"/>
      <c r="Z55" s="122"/>
      <c r="AA55" s="122"/>
      <c r="AB55" s="122"/>
      <c r="AC55" s="122"/>
      <c r="AD55" s="122"/>
      <c r="AE55" s="122"/>
      <c r="AF55" s="412"/>
      <c r="AG55" s="122"/>
      <c r="AH55" s="119"/>
      <c r="AI55" s="109"/>
      <c r="AJ55" s="109"/>
      <c r="AK55" s="123"/>
      <c r="AL55" s="122"/>
      <c r="AM55" s="119"/>
      <c r="AN55" s="123"/>
      <c r="AO55" s="122"/>
      <c r="AP55" s="111">
        <f>SUM(C55:AO55)</f>
        <v>0</v>
      </c>
    </row>
    <row r="56" spans="1:43" ht="14.45" customHeight="1" x14ac:dyDescent="0.2">
      <c r="A56" s="108" t="s">
        <v>251</v>
      </c>
      <c r="B56" s="178" t="s">
        <v>252</v>
      </c>
      <c r="C56" s="109"/>
      <c r="D56" s="123"/>
      <c r="E56" s="122"/>
      <c r="F56" s="122"/>
      <c r="G56" s="122"/>
      <c r="H56" s="118"/>
      <c r="I56" s="122"/>
      <c r="J56" s="122"/>
      <c r="K56" s="118"/>
      <c r="L56" s="122"/>
      <c r="M56" s="118"/>
      <c r="N56" s="122"/>
      <c r="O56" s="122"/>
      <c r="P56" s="122"/>
      <c r="Q56" s="122"/>
      <c r="R56" s="122"/>
      <c r="S56" s="122"/>
      <c r="T56" s="122"/>
      <c r="U56" s="122"/>
      <c r="V56" s="122"/>
      <c r="W56" s="412"/>
      <c r="X56" s="122"/>
      <c r="Y56" s="122"/>
      <c r="Z56" s="122"/>
      <c r="AA56" s="122"/>
      <c r="AB56" s="122"/>
      <c r="AC56" s="122"/>
      <c r="AD56" s="122"/>
      <c r="AE56" s="122"/>
      <c r="AF56" s="412"/>
      <c r="AG56" s="122"/>
      <c r="AH56" s="119"/>
      <c r="AI56" s="109"/>
      <c r="AJ56" s="109"/>
      <c r="AK56" s="123"/>
      <c r="AL56" s="122"/>
      <c r="AM56" s="119"/>
      <c r="AN56" s="123"/>
      <c r="AO56" s="122"/>
      <c r="AP56" s="111">
        <f>SUM(C56:AO56)</f>
        <v>0</v>
      </c>
    </row>
    <row r="57" spans="1:43" ht="14.45" customHeight="1" x14ac:dyDescent="0.2">
      <c r="A57" s="553" t="s">
        <v>253</v>
      </c>
      <c r="B57" s="554"/>
      <c r="C57" s="109">
        <f>SUM(C53:C56)</f>
        <v>0</v>
      </c>
      <c r="D57" s="123">
        <f t="shared" ref="D57:AO57" si="9">SUM(D53:D56)</f>
        <v>0</v>
      </c>
      <c r="E57" s="129">
        <f t="shared" si="9"/>
        <v>0</v>
      </c>
      <c r="F57" s="129">
        <f t="shared" si="9"/>
        <v>0</v>
      </c>
      <c r="G57" s="129">
        <f t="shared" si="9"/>
        <v>0</v>
      </c>
      <c r="H57" s="118">
        <f t="shared" si="9"/>
        <v>0</v>
      </c>
      <c r="I57" s="129">
        <f t="shared" si="9"/>
        <v>0</v>
      </c>
      <c r="J57" s="129">
        <f t="shared" si="9"/>
        <v>0</v>
      </c>
      <c r="K57" s="129">
        <f t="shared" si="9"/>
        <v>0</v>
      </c>
      <c r="L57" s="129">
        <f t="shared" si="9"/>
        <v>0</v>
      </c>
      <c r="M57" s="109">
        <f t="shared" si="9"/>
        <v>0</v>
      </c>
      <c r="N57" s="129">
        <f t="shared" si="9"/>
        <v>0</v>
      </c>
      <c r="O57" s="129">
        <f t="shared" si="9"/>
        <v>0</v>
      </c>
      <c r="P57" s="129">
        <f t="shared" si="9"/>
        <v>0</v>
      </c>
      <c r="Q57" s="129">
        <f t="shared" si="9"/>
        <v>0</v>
      </c>
      <c r="R57" s="129">
        <f t="shared" si="9"/>
        <v>0</v>
      </c>
      <c r="S57" s="129">
        <f t="shared" si="9"/>
        <v>0</v>
      </c>
      <c r="T57" s="129">
        <f t="shared" si="9"/>
        <v>0</v>
      </c>
      <c r="U57" s="129">
        <f t="shared" si="9"/>
        <v>596</v>
      </c>
      <c r="V57" s="129">
        <f t="shared" si="9"/>
        <v>0</v>
      </c>
      <c r="W57" s="129">
        <f t="shared" si="9"/>
        <v>0</v>
      </c>
      <c r="X57" s="129">
        <f t="shared" si="9"/>
        <v>0</v>
      </c>
      <c r="Y57" s="129">
        <f t="shared" si="9"/>
        <v>0</v>
      </c>
      <c r="Z57" s="129">
        <f t="shared" si="9"/>
        <v>0</v>
      </c>
      <c r="AA57" s="129">
        <f t="shared" si="9"/>
        <v>0</v>
      </c>
      <c r="AB57" s="129">
        <f t="shared" si="9"/>
        <v>0</v>
      </c>
      <c r="AC57" s="129">
        <f t="shared" si="9"/>
        <v>0</v>
      </c>
      <c r="AD57" s="129">
        <f t="shared" si="9"/>
        <v>0</v>
      </c>
      <c r="AE57" s="129">
        <f t="shared" si="9"/>
        <v>0</v>
      </c>
      <c r="AF57" s="129">
        <f t="shared" si="9"/>
        <v>0</v>
      </c>
      <c r="AG57" s="129">
        <f t="shared" si="9"/>
        <v>0</v>
      </c>
      <c r="AH57" s="109">
        <f t="shared" si="9"/>
        <v>0</v>
      </c>
      <c r="AI57" s="109">
        <f t="shared" si="9"/>
        <v>0</v>
      </c>
      <c r="AJ57" s="109">
        <f t="shared" si="9"/>
        <v>0</v>
      </c>
      <c r="AK57" s="109">
        <f t="shared" si="9"/>
        <v>0</v>
      </c>
      <c r="AL57" s="129">
        <f t="shared" si="9"/>
        <v>0</v>
      </c>
      <c r="AM57" s="119">
        <f t="shared" si="9"/>
        <v>0</v>
      </c>
      <c r="AN57" s="123">
        <f t="shared" si="9"/>
        <v>0</v>
      </c>
      <c r="AO57" s="129">
        <f t="shared" si="9"/>
        <v>0</v>
      </c>
      <c r="AP57" s="175">
        <f>SUM(C57:AO57)</f>
        <v>596</v>
      </c>
      <c r="AQ57" s="134"/>
    </row>
    <row r="58" spans="1:43" ht="8.25" customHeight="1" x14ac:dyDescent="0.2">
      <c r="A58" s="135"/>
      <c r="B58" s="136"/>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07"/>
      <c r="AQ58" s="102"/>
    </row>
    <row r="59" spans="1:43" ht="15" x14ac:dyDescent="0.25">
      <c r="A59" s="103" t="s">
        <v>254</v>
      </c>
      <c r="B59" s="308" t="s">
        <v>255</v>
      </c>
      <c r="C59" s="139"/>
      <c r="D59" s="139"/>
      <c r="E59" s="138"/>
      <c r="F59" s="138"/>
      <c r="G59" s="138"/>
      <c r="H59" s="139"/>
      <c r="I59" s="138"/>
      <c r="J59" s="138"/>
      <c r="K59" s="139"/>
      <c r="L59" s="138"/>
      <c r="M59" s="139"/>
      <c r="N59" s="138"/>
      <c r="O59" s="138"/>
      <c r="P59" s="138"/>
      <c r="Q59" s="138"/>
      <c r="R59" s="138"/>
      <c r="S59" s="138"/>
      <c r="T59" s="138"/>
      <c r="U59" s="139"/>
      <c r="V59" s="139"/>
      <c r="W59" s="139"/>
      <c r="X59" s="138"/>
      <c r="Y59" s="138"/>
      <c r="Z59" s="138"/>
      <c r="AA59" s="138"/>
      <c r="AB59" s="139"/>
      <c r="AC59" s="139"/>
      <c r="AD59" s="139"/>
      <c r="AE59" s="139"/>
      <c r="AF59" s="139"/>
      <c r="AG59" s="139"/>
      <c r="AH59" s="139"/>
      <c r="AI59" s="139"/>
      <c r="AJ59" s="139"/>
      <c r="AK59" s="139"/>
      <c r="AL59" s="138"/>
      <c r="AM59" s="139"/>
      <c r="AN59" s="139"/>
      <c r="AO59" s="138"/>
      <c r="AP59" s="140"/>
      <c r="AQ59" s="102"/>
    </row>
    <row r="60" spans="1:43" ht="14.45" customHeight="1" x14ac:dyDescent="0.2">
      <c r="A60" s="108" t="s">
        <v>137</v>
      </c>
      <c r="B60" s="178" t="s">
        <v>256</v>
      </c>
      <c r="C60" s="109"/>
      <c r="D60" s="123"/>
      <c r="E60" s="122"/>
      <c r="F60" s="122"/>
      <c r="G60" s="122"/>
      <c r="H60" s="118"/>
      <c r="I60" s="122"/>
      <c r="J60" s="122"/>
      <c r="K60" s="118"/>
      <c r="L60" s="122"/>
      <c r="M60" s="118"/>
      <c r="N60" s="122"/>
      <c r="O60" s="122"/>
      <c r="P60" s="122"/>
      <c r="Q60" s="122"/>
      <c r="R60" s="122"/>
      <c r="S60" s="122"/>
      <c r="T60" s="122"/>
      <c r="U60" s="122"/>
      <c r="V60" s="122"/>
      <c r="W60" s="412"/>
      <c r="X60" s="122"/>
      <c r="Y60" s="122"/>
      <c r="Z60" s="122"/>
      <c r="AA60" s="122"/>
      <c r="AB60" s="122"/>
      <c r="AC60" s="122"/>
      <c r="AD60" s="122"/>
      <c r="AE60" s="122"/>
      <c r="AF60" s="412"/>
      <c r="AG60" s="122"/>
      <c r="AH60" s="119"/>
      <c r="AI60" s="109"/>
      <c r="AJ60" s="109"/>
      <c r="AK60" s="123"/>
      <c r="AL60" s="122"/>
      <c r="AM60" s="119"/>
      <c r="AN60" s="123"/>
      <c r="AO60" s="122"/>
      <c r="AP60" s="111">
        <f t="shared" ref="AP60:AP65" si="10">SUM(C60:AO60)</f>
        <v>0</v>
      </c>
    </row>
    <row r="61" spans="1:43" ht="14.45" customHeight="1" x14ac:dyDescent="0.2">
      <c r="A61" s="108" t="s">
        <v>257</v>
      </c>
      <c r="B61" s="178" t="s">
        <v>258</v>
      </c>
      <c r="C61" s="109"/>
      <c r="D61" s="123"/>
      <c r="E61" s="122"/>
      <c r="F61" s="122"/>
      <c r="G61" s="122"/>
      <c r="H61" s="118"/>
      <c r="I61" s="122"/>
      <c r="J61" s="122">
        <v>608</v>
      </c>
      <c r="K61" s="118"/>
      <c r="L61" s="122">
        <v>-1</v>
      </c>
      <c r="M61" s="118"/>
      <c r="N61" s="122"/>
      <c r="O61" s="122"/>
      <c r="P61" s="122"/>
      <c r="Q61" s="122"/>
      <c r="R61" s="122"/>
      <c r="S61" s="122"/>
      <c r="T61" s="122"/>
      <c r="U61" s="122"/>
      <c r="V61" s="122"/>
      <c r="W61" s="412"/>
      <c r="X61" s="122"/>
      <c r="Y61" s="122"/>
      <c r="Z61" s="122"/>
      <c r="AA61" s="122"/>
      <c r="AB61" s="122"/>
      <c r="AC61" s="122"/>
      <c r="AD61" s="122"/>
      <c r="AE61" s="122"/>
      <c r="AF61" s="412"/>
      <c r="AG61" s="122"/>
      <c r="AH61" s="119"/>
      <c r="AI61" s="109"/>
      <c r="AJ61" s="109"/>
      <c r="AK61" s="123"/>
      <c r="AL61" s="122"/>
      <c r="AM61" s="119"/>
      <c r="AN61" s="123"/>
      <c r="AO61" s="122"/>
      <c r="AP61" s="111">
        <f t="shared" si="10"/>
        <v>607</v>
      </c>
    </row>
    <row r="62" spans="1:43" ht="14.45" customHeight="1" x14ac:dyDescent="0.2">
      <c r="A62" s="108" t="s">
        <v>259</v>
      </c>
      <c r="B62" s="178" t="s">
        <v>260</v>
      </c>
      <c r="C62" s="109"/>
      <c r="D62" s="123"/>
      <c r="E62" s="122"/>
      <c r="F62" s="122"/>
      <c r="G62" s="122"/>
      <c r="H62" s="118"/>
      <c r="I62" s="122"/>
      <c r="J62" s="122"/>
      <c r="K62" s="118"/>
      <c r="L62" s="122">
        <v>20</v>
      </c>
      <c r="M62" s="118"/>
      <c r="N62" s="122"/>
      <c r="O62" s="122"/>
      <c r="P62" s="122"/>
      <c r="Q62" s="122"/>
      <c r="R62" s="122"/>
      <c r="S62" s="122"/>
      <c r="T62" s="122">
        <v>36</v>
      </c>
      <c r="U62" s="122">
        <v>287</v>
      </c>
      <c r="V62" s="122"/>
      <c r="W62" s="412"/>
      <c r="X62" s="122"/>
      <c r="Y62" s="122"/>
      <c r="Z62" s="122"/>
      <c r="AA62" s="122"/>
      <c r="AB62" s="122"/>
      <c r="AC62" s="122"/>
      <c r="AD62" s="122"/>
      <c r="AE62" s="122"/>
      <c r="AF62" s="412"/>
      <c r="AG62" s="122"/>
      <c r="AH62" s="119"/>
      <c r="AI62" s="109"/>
      <c r="AJ62" s="109"/>
      <c r="AK62" s="123"/>
      <c r="AL62" s="122"/>
      <c r="AM62" s="119"/>
      <c r="AN62" s="123"/>
      <c r="AO62" s="122"/>
      <c r="AP62" s="111">
        <f t="shared" si="10"/>
        <v>343</v>
      </c>
    </row>
    <row r="63" spans="1:43" ht="14.45" customHeight="1" x14ac:dyDescent="0.2">
      <c r="A63" s="108" t="s">
        <v>261</v>
      </c>
      <c r="B63" s="178" t="s">
        <v>262</v>
      </c>
      <c r="C63" s="109"/>
      <c r="D63" s="123"/>
      <c r="E63" s="122"/>
      <c r="F63" s="122"/>
      <c r="G63" s="122"/>
      <c r="H63" s="118"/>
      <c r="I63" s="122"/>
      <c r="J63" s="122">
        <v>27</v>
      </c>
      <c r="K63" s="118"/>
      <c r="L63" s="122"/>
      <c r="M63" s="118"/>
      <c r="N63" s="122"/>
      <c r="O63" s="122"/>
      <c r="P63" s="122"/>
      <c r="Q63" s="122"/>
      <c r="R63" s="122"/>
      <c r="S63" s="122"/>
      <c r="T63" s="122"/>
      <c r="U63" s="122"/>
      <c r="V63" s="122"/>
      <c r="W63" s="412"/>
      <c r="X63" s="122"/>
      <c r="Y63" s="122"/>
      <c r="Z63" s="122"/>
      <c r="AA63" s="122"/>
      <c r="AB63" s="122"/>
      <c r="AC63" s="122"/>
      <c r="AD63" s="122"/>
      <c r="AE63" s="122"/>
      <c r="AF63" s="412"/>
      <c r="AG63" s="122"/>
      <c r="AH63" s="119"/>
      <c r="AI63" s="109"/>
      <c r="AJ63" s="109"/>
      <c r="AK63" s="123"/>
      <c r="AL63" s="122"/>
      <c r="AM63" s="119"/>
      <c r="AN63" s="123"/>
      <c r="AO63" s="122"/>
      <c r="AP63" s="111">
        <f t="shared" si="10"/>
        <v>27</v>
      </c>
    </row>
    <row r="64" spans="1:43" ht="14.45" customHeight="1" x14ac:dyDescent="0.2">
      <c r="A64" s="108" t="s">
        <v>263</v>
      </c>
      <c r="B64" s="178" t="s">
        <v>264</v>
      </c>
      <c r="C64" s="109"/>
      <c r="D64" s="123"/>
      <c r="E64" s="122"/>
      <c r="F64" s="122"/>
      <c r="G64" s="122"/>
      <c r="H64" s="118"/>
      <c r="I64" s="122"/>
      <c r="J64" s="122"/>
      <c r="K64" s="118"/>
      <c r="L64" s="122">
        <v>50</v>
      </c>
      <c r="M64" s="118"/>
      <c r="N64" s="122">
        <v>606</v>
      </c>
      <c r="O64" s="122"/>
      <c r="P64" s="122"/>
      <c r="Q64" s="122"/>
      <c r="R64" s="122"/>
      <c r="S64" s="122"/>
      <c r="T64" s="122"/>
      <c r="U64" s="122"/>
      <c r="V64" s="122"/>
      <c r="W64" s="412"/>
      <c r="X64" s="122"/>
      <c r="Y64" s="122"/>
      <c r="Z64" s="122"/>
      <c r="AA64" s="122"/>
      <c r="AB64" s="122"/>
      <c r="AC64" s="122"/>
      <c r="AD64" s="122"/>
      <c r="AE64" s="122"/>
      <c r="AF64" s="412"/>
      <c r="AG64" s="122"/>
      <c r="AH64" s="119"/>
      <c r="AI64" s="109"/>
      <c r="AJ64" s="109"/>
      <c r="AK64" s="123"/>
      <c r="AL64" s="122"/>
      <c r="AM64" s="119"/>
      <c r="AN64" s="123"/>
      <c r="AO64" s="122"/>
      <c r="AP64" s="111">
        <f t="shared" si="10"/>
        <v>656</v>
      </c>
    </row>
    <row r="65" spans="1:43" ht="14.45" customHeight="1" x14ac:dyDescent="0.2">
      <c r="A65" s="553" t="s">
        <v>265</v>
      </c>
      <c r="B65" s="554"/>
      <c r="C65" s="109">
        <f>SUM(C60:C64)</f>
        <v>0</v>
      </c>
      <c r="D65" s="123">
        <f t="shared" ref="D65:AO65" si="11">SUM(D60:D64)</f>
        <v>0</v>
      </c>
      <c r="E65" s="122">
        <f t="shared" si="11"/>
        <v>0</v>
      </c>
      <c r="F65" s="122">
        <f t="shared" si="11"/>
        <v>0</v>
      </c>
      <c r="G65" s="122">
        <f t="shared" si="11"/>
        <v>0</v>
      </c>
      <c r="H65" s="118">
        <f t="shared" si="11"/>
        <v>0</v>
      </c>
      <c r="I65" s="122">
        <f t="shared" si="11"/>
        <v>0</v>
      </c>
      <c r="J65" s="122">
        <f t="shared" si="11"/>
        <v>635</v>
      </c>
      <c r="K65" s="118">
        <f t="shared" si="11"/>
        <v>0</v>
      </c>
      <c r="L65" s="122">
        <f t="shared" si="11"/>
        <v>69</v>
      </c>
      <c r="M65" s="118">
        <f t="shared" si="11"/>
        <v>0</v>
      </c>
      <c r="N65" s="122">
        <f t="shared" si="11"/>
        <v>606</v>
      </c>
      <c r="O65" s="122">
        <f t="shared" si="11"/>
        <v>0</v>
      </c>
      <c r="P65" s="122">
        <f t="shared" si="11"/>
        <v>0</v>
      </c>
      <c r="Q65" s="122">
        <f t="shared" si="11"/>
        <v>0</v>
      </c>
      <c r="R65" s="122">
        <f t="shared" si="11"/>
        <v>0</v>
      </c>
      <c r="S65" s="122">
        <f t="shared" si="11"/>
        <v>0</v>
      </c>
      <c r="T65" s="122">
        <f t="shared" si="11"/>
        <v>36</v>
      </c>
      <c r="U65" s="122">
        <f t="shared" si="11"/>
        <v>287</v>
      </c>
      <c r="V65" s="122">
        <f t="shared" si="11"/>
        <v>0</v>
      </c>
      <c r="W65" s="122">
        <f t="shared" si="11"/>
        <v>0</v>
      </c>
      <c r="X65" s="122">
        <f t="shared" si="11"/>
        <v>0</v>
      </c>
      <c r="Y65" s="122">
        <f t="shared" si="11"/>
        <v>0</v>
      </c>
      <c r="Z65" s="122">
        <f t="shared" si="11"/>
        <v>0</v>
      </c>
      <c r="AA65" s="122">
        <f t="shared" si="11"/>
        <v>0</v>
      </c>
      <c r="AB65" s="122">
        <f t="shared" si="11"/>
        <v>0</v>
      </c>
      <c r="AC65" s="122">
        <f t="shared" si="11"/>
        <v>0</v>
      </c>
      <c r="AD65" s="122">
        <f t="shared" si="11"/>
        <v>0</v>
      </c>
      <c r="AE65" s="122">
        <f t="shared" si="11"/>
        <v>0</v>
      </c>
      <c r="AF65" s="122">
        <f t="shared" si="11"/>
        <v>0</v>
      </c>
      <c r="AG65" s="122">
        <f t="shared" si="11"/>
        <v>0</v>
      </c>
      <c r="AH65" s="109">
        <f t="shared" si="11"/>
        <v>0</v>
      </c>
      <c r="AI65" s="109">
        <f t="shared" si="11"/>
        <v>0</v>
      </c>
      <c r="AJ65" s="109">
        <f t="shared" si="11"/>
        <v>0</v>
      </c>
      <c r="AK65" s="123">
        <f t="shared" si="11"/>
        <v>0</v>
      </c>
      <c r="AL65" s="122">
        <f t="shared" si="11"/>
        <v>0</v>
      </c>
      <c r="AM65" s="119">
        <f t="shared" si="11"/>
        <v>0</v>
      </c>
      <c r="AN65" s="123">
        <f t="shared" si="11"/>
        <v>0</v>
      </c>
      <c r="AO65" s="122">
        <f t="shared" si="11"/>
        <v>0</v>
      </c>
      <c r="AP65" s="175">
        <f t="shared" si="10"/>
        <v>1633</v>
      </c>
      <c r="AQ65" s="134"/>
    </row>
    <row r="66" spans="1:43" ht="8.25" customHeight="1" x14ac:dyDescent="0.2">
      <c r="A66" s="135"/>
      <c r="B66" s="136"/>
      <c r="C66" s="137"/>
      <c r="D66" s="137"/>
      <c r="E66" s="137"/>
      <c r="F66" s="137"/>
      <c r="G66" s="137"/>
      <c r="H66" s="138"/>
      <c r="I66" s="137"/>
      <c r="J66" s="137"/>
      <c r="K66" s="137"/>
      <c r="L66" s="137"/>
      <c r="M66" s="138"/>
      <c r="N66" s="137"/>
      <c r="O66" s="137"/>
      <c r="P66" s="137"/>
      <c r="Q66" s="137"/>
      <c r="R66" s="137"/>
      <c r="S66" s="137"/>
      <c r="T66" s="137"/>
      <c r="U66" s="138"/>
      <c r="V66" s="138"/>
      <c r="W66" s="138"/>
      <c r="X66" s="137"/>
      <c r="Y66" s="137"/>
      <c r="Z66" s="138"/>
      <c r="AA66" s="138"/>
      <c r="AB66" s="138"/>
      <c r="AC66" s="138"/>
      <c r="AD66" s="138"/>
      <c r="AE66" s="138"/>
      <c r="AF66" s="138"/>
      <c r="AG66" s="138"/>
      <c r="AH66" s="138"/>
      <c r="AI66" s="138"/>
      <c r="AJ66" s="138"/>
      <c r="AK66" s="138"/>
      <c r="AL66" s="137"/>
      <c r="AM66" s="137"/>
      <c r="AN66" s="137"/>
      <c r="AO66" s="137"/>
      <c r="AP66" s="107"/>
      <c r="AQ66" s="102"/>
    </row>
    <row r="67" spans="1:43" ht="14.45" customHeight="1" x14ac:dyDescent="0.25">
      <c r="A67" s="103" t="s">
        <v>266</v>
      </c>
      <c r="B67" s="308" t="s">
        <v>267</v>
      </c>
      <c r="C67" s="139"/>
      <c r="D67" s="139"/>
      <c r="E67" s="138"/>
      <c r="F67" s="138"/>
      <c r="G67" s="138"/>
      <c r="H67" s="139"/>
      <c r="I67" s="138"/>
      <c r="J67" s="138"/>
      <c r="K67" s="139"/>
      <c r="L67" s="138"/>
      <c r="M67" s="139"/>
      <c r="N67" s="138"/>
      <c r="O67" s="138"/>
      <c r="P67" s="138"/>
      <c r="Q67" s="138"/>
      <c r="R67" s="138"/>
      <c r="S67" s="138"/>
      <c r="T67" s="138"/>
      <c r="U67" s="139"/>
      <c r="V67" s="139"/>
      <c r="W67" s="139"/>
      <c r="X67" s="138"/>
      <c r="Y67" s="138"/>
      <c r="Z67" s="138"/>
      <c r="AA67" s="138"/>
      <c r="AB67" s="139"/>
      <c r="AC67" s="139"/>
      <c r="AD67" s="139"/>
      <c r="AE67" s="139"/>
      <c r="AF67" s="139"/>
      <c r="AG67" s="139"/>
      <c r="AH67" s="139"/>
      <c r="AI67" s="139"/>
      <c r="AJ67" s="139"/>
      <c r="AK67" s="139"/>
      <c r="AL67" s="138"/>
      <c r="AM67" s="139"/>
      <c r="AN67" s="139"/>
      <c r="AO67" s="138"/>
      <c r="AP67" s="140"/>
      <c r="AQ67" s="102"/>
    </row>
    <row r="68" spans="1:43" ht="14.45" customHeight="1" x14ac:dyDescent="0.2">
      <c r="A68" s="108" t="s">
        <v>138</v>
      </c>
      <c r="B68" s="178" t="s">
        <v>268</v>
      </c>
      <c r="C68" s="109"/>
      <c r="D68" s="123"/>
      <c r="E68" s="122"/>
      <c r="F68" s="122"/>
      <c r="G68" s="122"/>
      <c r="H68" s="118"/>
      <c r="I68" s="122"/>
      <c r="J68" s="122">
        <v>3743</v>
      </c>
      <c r="K68" s="118"/>
      <c r="L68" s="122"/>
      <c r="M68" s="118"/>
      <c r="N68" s="122"/>
      <c r="O68" s="122"/>
      <c r="P68" s="122"/>
      <c r="Q68" s="122"/>
      <c r="R68" s="122"/>
      <c r="S68" s="122"/>
      <c r="T68" s="122"/>
      <c r="U68" s="122"/>
      <c r="V68" s="122"/>
      <c r="W68" s="412"/>
      <c r="X68" s="122"/>
      <c r="Y68" s="122"/>
      <c r="Z68" s="122"/>
      <c r="AA68" s="122"/>
      <c r="AB68" s="122"/>
      <c r="AC68" s="122"/>
      <c r="AD68" s="122"/>
      <c r="AE68" s="122"/>
      <c r="AF68" s="412"/>
      <c r="AG68" s="122"/>
      <c r="AH68" s="119"/>
      <c r="AI68" s="109"/>
      <c r="AJ68" s="109"/>
      <c r="AK68" s="123"/>
      <c r="AL68" s="122"/>
      <c r="AM68" s="119"/>
      <c r="AN68" s="123"/>
      <c r="AO68" s="122"/>
      <c r="AP68" s="111">
        <f>SUM(C68:AO68)</f>
        <v>3743</v>
      </c>
    </row>
    <row r="69" spans="1:43" ht="14.45" customHeight="1" x14ac:dyDescent="0.2">
      <c r="A69" s="108" t="s">
        <v>139</v>
      </c>
      <c r="B69" s="178" t="s">
        <v>269</v>
      </c>
      <c r="C69" s="109"/>
      <c r="D69" s="123"/>
      <c r="E69" s="122"/>
      <c r="F69" s="122"/>
      <c r="G69" s="122"/>
      <c r="H69" s="118"/>
      <c r="I69" s="122"/>
      <c r="J69" s="122"/>
      <c r="K69" s="118"/>
      <c r="L69" s="122"/>
      <c r="M69" s="118"/>
      <c r="N69" s="122"/>
      <c r="O69" s="122"/>
      <c r="P69" s="122"/>
      <c r="Q69" s="122"/>
      <c r="R69" s="122"/>
      <c r="S69" s="122"/>
      <c r="T69" s="122"/>
      <c r="U69" s="122"/>
      <c r="V69" s="122"/>
      <c r="W69" s="412"/>
      <c r="X69" s="122"/>
      <c r="Y69" s="122"/>
      <c r="Z69" s="122"/>
      <c r="AA69" s="122"/>
      <c r="AB69" s="122"/>
      <c r="AC69" s="122"/>
      <c r="AD69" s="122"/>
      <c r="AE69" s="122"/>
      <c r="AF69" s="412"/>
      <c r="AG69" s="122"/>
      <c r="AH69" s="119"/>
      <c r="AI69" s="109"/>
      <c r="AJ69" s="109"/>
      <c r="AK69" s="123"/>
      <c r="AL69" s="122"/>
      <c r="AM69" s="119"/>
      <c r="AN69" s="123"/>
      <c r="AO69" s="122"/>
      <c r="AP69" s="111">
        <f>SUM(C69:AO69)</f>
        <v>0</v>
      </c>
    </row>
    <row r="70" spans="1:43" ht="14.45" customHeight="1" x14ac:dyDescent="0.2">
      <c r="A70" s="108" t="s">
        <v>270</v>
      </c>
      <c r="B70" s="178" t="s">
        <v>271</v>
      </c>
      <c r="C70" s="109"/>
      <c r="D70" s="123"/>
      <c r="E70" s="122"/>
      <c r="F70" s="122"/>
      <c r="G70" s="122"/>
      <c r="H70" s="118"/>
      <c r="I70" s="122"/>
      <c r="J70" s="122"/>
      <c r="K70" s="118"/>
      <c r="L70" s="122"/>
      <c r="M70" s="118"/>
      <c r="N70" s="122"/>
      <c r="O70" s="122"/>
      <c r="P70" s="122"/>
      <c r="Q70" s="122"/>
      <c r="R70" s="122"/>
      <c r="S70" s="122"/>
      <c r="T70" s="122"/>
      <c r="U70" s="122"/>
      <c r="V70" s="122"/>
      <c r="W70" s="412"/>
      <c r="X70" s="122"/>
      <c r="Y70" s="122"/>
      <c r="Z70" s="122"/>
      <c r="AA70" s="122"/>
      <c r="AB70" s="122"/>
      <c r="AC70" s="122"/>
      <c r="AD70" s="122"/>
      <c r="AE70" s="122"/>
      <c r="AF70" s="412"/>
      <c r="AG70" s="122"/>
      <c r="AH70" s="119"/>
      <c r="AI70" s="109"/>
      <c r="AJ70" s="109"/>
      <c r="AK70" s="123"/>
      <c r="AL70" s="122"/>
      <c r="AM70" s="119"/>
      <c r="AN70" s="123"/>
      <c r="AO70" s="122"/>
      <c r="AP70" s="111">
        <f>SUM(C70:AO70)</f>
        <v>0</v>
      </c>
    </row>
    <row r="71" spans="1:43" ht="14.45" customHeight="1" x14ac:dyDescent="0.2">
      <c r="A71" s="553" t="s">
        <v>272</v>
      </c>
      <c r="B71" s="554"/>
      <c r="C71" s="109">
        <f>SUM(C68:C70)</f>
        <v>0</v>
      </c>
      <c r="D71" s="123">
        <f t="shared" ref="D71:AO71" si="12">SUM(D68:D70)</f>
        <v>0</v>
      </c>
      <c r="E71" s="129">
        <f t="shared" si="12"/>
        <v>0</v>
      </c>
      <c r="F71" s="129">
        <f t="shared" si="12"/>
        <v>0</v>
      </c>
      <c r="G71" s="129">
        <f t="shared" si="12"/>
        <v>0</v>
      </c>
      <c r="H71" s="118">
        <f t="shared" si="12"/>
        <v>0</v>
      </c>
      <c r="I71" s="129">
        <f t="shared" si="12"/>
        <v>0</v>
      </c>
      <c r="J71" s="129">
        <f t="shared" si="12"/>
        <v>3743</v>
      </c>
      <c r="K71" s="118">
        <f t="shared" si="12"/>
        <v>0</v>
      </c>
      <c r="L71" s="129">
        <f t="shared" si="12"/>
        <v>0</v>
      </c>
      <c r="M71" s="109">
        <f t="shared" si="12"/>
        <v>0</v>
      </c>
      <c r="N71" s="129">
        <f t="shared" si="12"/>
        <v>0</v>
      </c>
      <c r="O71" s="129">
        <f t="shared" si="12"/>
        <v>0</v>
      </c>
      <c r="P71" s="129">
        <f t="shared" si="12"/>
        <v>0</v>
      </c>
      <c r="Q71" s="129">
        <f t="shared" si="12"/>
        <v>0</v>
      </c>
      <c r="R71" s="129">
        <f t="shared" si="12"/>
        <v>0</v>
      </c>
      <c r="S71" s="129">
        <f t="shared" si="12"/>
        <v>0</v>
      </c>
      <c r="T71" s="129">
        <f t="shared" si="12"/>
        <v>0</v>
      </c>
      <c r="U71" s="129">
        <f t="shared" si="12"/>
        <v>0</v>
      </c>
      <c r="V71" s="129">
        <f t="shared" si="12"/>
        <v>0</v>
      </c>
      <c r="W71" s="129">
        <f t="shared" si="12"/>
        <v>0</v>
      </c>
      <c r="X71" s="129">
        <f t="shared" si="12"/>
        <v>0</v>
      </c>
      <c r="Y71" s="129">
        <f t="shared" si="12"/>
        <v>0</v>
      </c>
      <c r="Z71" s="129">
        <f t="shared" si="12"/>
        <v>0</v>
      </c>
      <c r="AA71" s="129">
        <f t="shared" si="12"/>
        <v>0</v>
      </c>
      <c r="AB71" s="129">
        <f t="shared" si="12"/>
        <v>0</v>
      </c>
      <c r="AC71" s="129">
        <f t="shared" si="12"/>
        <v>0</v>
      </c>
      <c r="AD71" s="129">
        <f t="shared" si="12"/>
        <v>0</v>
      </c>
      <c r="AE71" s="129">
        <f t="shared" si="12"/>
        <v>0</v>
      </c>
      <c r="AF71" s="129">
        <f t="shared" si="12"/>
        <v>0</v>
      </c>
      <c r="AG71" s="129">
        <f t="shared" si="12"/>
        <v>0</v>
      </c>
      <c r="AH71" s="109">
        <f t="shared" si="12"/>
        <v>0</v>
      </c>
      <c r="AI71" s="109">
        <f t="shared" si="12"/>
        <v>0</v>
      </c>
      <c r="AJ71" s="109">
        <f t="shared" si="12"/>
        <v>0</v>
      </c>
      <c r="AK71" s="109">
        <f t="shared" si="12"/>
        <v>0</v>
      </c>
      <c r="AL71" s="129">
        <f t="shared" si="12"/>
        <v>0</v>
      </c>
      <c r="AM71" s="119">
        <f t="shared" si="12"/>
        <v>0</v>
      </c>
      <c r="AN71" s="123">
        <f t="shared" si="12"/>
        <v>0</v>
      </c>
      <c r="AO71" s="129">
        <f t="shared" si="12"/>
        <v>0</v>
      </c>
      <c r="AP71" s="175">
        <f>SUM(C71:AO71)</f>
        <v>3743</v>
      </c>
      <c r="AQ71" s="134"/>
    </row>
    <row r="72" spans="1:43" ht="8.25" customHeight="1" x14ac:dyDescent="0.2">
      <c r="A72" s="135"/>
      <c r="B72" s="136"/>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07"/>
      <c r="AQ72" s="102"/>
    </row>
    <row r="73" spans="1:43" ht="14.45" customHeight="1" x14ac:dyDescent="0.25">
      <c r="A73" s="103" t="s">
        <v>273</v>
      </c>
      <c r="B73" s="308" t="s">
        <v>274</v>
      </c>
      <c r="C73" s="139"/>
      <c r="D73" s="139"/>
      <c r="E73" s="138"/>
      <c r="F73" s="138"/>
      <c r="G73" s="138"/>
      <c r="H73" s="139"/>
      <c r="I73" s="138"/>
      <c r="J73" s="138"/>
      <c r="K73" s="139"/>
      <c r="L73" s="138"/>
      <c r="M73" s="139"/>
      <c r="N73" s="138"/>
      <c r="O73" s="138"/>
      <c r="P73" s="138"/>
      <c r="Q73" s="138"/>
      <c r="R73" s="138"/>
      <c r="S73" s="138"/>
      <c r="T73" s="138"/>
      <c r="U73" s="139"/>
      <c r="V73" s="139"/>
      <c r="W73" s="139"/>
      <c r="X73" s="138"/>
      <c r="Y73" s="138"/>
      <c r="Z73" s="138"/>
      <c r="AA73" s="138"/>
      <c r="AB73" s="139"/>
      <c r="AC73" s="139"/>
      <c r="AD73" s="139"/>
      <c r="AE73" s="139"/>
      <c r="AF73" s="139"/>
      <c r="AG73" s="139"/>
      <c r="AH73" s="139"/>
      <c r="AI73" s="139"/>
      <c r="AJ73" s="139"/>
      <c r="AK73" s="139"/>
      <c r="AL73" s="138"/>
      <c r="AM73" s="139"/>
      <c r="AN73" s="139"/>
      <c r="AO73" s="138"/>
      <c r="AP73" s="140"/>
      <c r="AQ73" s="102"/>
    </row>
    <row r="74" spans="1:43" ht="14.45" customHeight="1" x14ac:dyDescent="0.2">
      <c r="A74" s="108" t="s">
        <v>275</v>
      </c>
      <c r="B74" s="178" t="s">
        <v>697</v>
      </c>
      <c r="C74" s="109"/>
      <c r="D74" s="123"/>
      <c r="E74" s="122"/>
      <c r="F74" s="122"/>
      <c r="G74" s="122">
        <v>102</v>
      </c>
      <c r="H74" s="118"/>
      <c r="I74" s="122"/>
      <c r="J74" s="122">
        <v>22</v>
      </c>
      <c r="K74" s="118"/>
      <c r="L74" s="122">
        <v>14</v>
      </c>
      <c r="M74" s="118"/>
      <c r="N74" s="122"/>
      <c r="O74" s="122">
        <v>2</v>
      </c>
      <c r="P74" s="122"/>
      <c r="Q74" s="122"/>
      <c r="R74" s="122"/>
      <c r="S74" s="122"/>
      <c r="T74" s="122"/>
      <c r="U74" s="122">
        <v>7</v>
      </c>
      <c r="V74" s="122"/>
      <c r="W74" s="412"/>
      <c r="X74" s="122"/>
      <c r="Y74" s="122"/>
      <c r="Z74" s="122"/>
      <c r="AA74" s="122"/>
      <c r="AB74" s="122"/>
      <c r="AC74" s="122"/>
      <c r="AD74" s="122"/>
      <c r="AE74" s="122"/>
      <c r="AF74" s="412"/>
      <c r="AG74" s="122"/>
      <c r="AH74" s="119"/>
      <c r="AI74" s="109"/>
      <c r="AJ74" s="109"/>
      <c r="AK74" s="123"/>
      <c r="AL74" s="122"/>
      <c r="AM74" s="119"/>
      <c r="AN74" s="123"/>
      <c r="AO74" s="122"/>
      <c r="AP74" s="111">
        <f>SUM(C74:AO74)</f>
        <v>147</v>
      </c>
    </row>
    <row r="75" spans="1:43" ht="14.45" customHeight="1" x14ac:dyDescent="0.2">
      <c r="A75" s="108" t="s">
        <v>276</v>
      </c>
      <c r="B75" s="178" t="s">
        <v>277</v>
      </c>
      <c r="C75" s="109"/>
      <c r="D75" s="123"/>
      <c r="E75" s="122"/>
      <c r="F75" s="122"/>
      <c r="G75" s="122"/>
      <c r="H75" s="118"/>
      <c r="I75" s="122"/>
      <c r="J75" s="122"/>
      <c r="K75" s="118"/>
      <c r="L75" s="122"/>
      <c r="M75" s="118"/>
      <c r="N75" s="122"/>
      <c r="O75" s="122"/>
      <c r="P75" s="122"/>
      <c r="Q75" s="122"/>
      <c r="R75" s="122"/>
      <c r="S75" s="122"/>
      <c r="T75" s="122"/>
      <c r="U75" s="122"/>
      <c r="V75" s="122"/>
      <c r="W75" s="412"/>
      <c r="X75" s="122"/>
      <c r="Y75" s="122"/>
      <c r="Z75" s="122"/>
      <c r="AA75" s="122"/>
      <c r="AB75" s="122"/>
      <c r="AC75" s="122"/>
      <c r="AD75" s="122"/>
      <c r="AE75" s="122"/>
      <c r="AF75" s="412"/>
      <c r="AG75" s="122"/>
      <c r="AH75" s="119"/>
      <c r="AI75" s="109"/>
      <c r="AJ75" s="109"/>
      <c r="AK75" s="123"/>
      <c r="AL75" s="122"/>
      <c r="AM75" s="119"/>
      <c r="AN75" s="123"/>
      <c r="AO75" s="122"/>
      <c r="AP75" s="111">
        <f>SUM(C75:AO75)</f>
        <v>0</v>
      </c>
    </row>
    <row r="76" spans="1:43" ht="14.45" customHeight="1" x14ac:dyDescent="0.2">
      <c r="A76" s="108" t="s">
        <v>278</v>
      </c>
      <c r="B76" s="178" t="s">
        <v>279</v>
      </c>
      <c r="C76" s="109"/>
      <c r="D76" s="123"/>
      <c r="E76" s="122"/>
      <c r="F76" s="122"/>
      <c r="G76" s="122"/>
      <c r="H76" s="118"/>
      <c r="I76" s="122"/>
      <c r="J76" s="122"/>
      <c r="K76" s="118"/>
      <c r="L76" s="122"/>
      <c r="M76" s="118"/>
      <c r="N76" s="122"/>
      <c r="O76" s="122"/>
      <c r="P76" s="122"/>
      <c r="Q76" s="122"/>
      <c r="R76" s="122"/>
      <c r="S76" s="122"/>
      <c r="T76" s="122"/>
      <c r="U76" s="122"/>
      <c r="V76" s="122"/>
      <c r="W76" s="412"/>
      <c r="X76" s="122"/>
      <c r="Y76" s="122"/>
      <c r="Z76" s="122"/>
      <c r="AA76" s="122"/>
      <c r="AB76" s="122"/>
      <c r="AC76" s="122"/>
      <c r="AD76" s="122"/>
      <c r="AE76" s="122"/>
      <c r="AF76" s="412"/>
      <c r="AG76" s="122"/>
      <c r="AH76" s="119"/>
      <c r="AI76" s="109"/>
      <c r="AJ76" s="109"/>
      <c r="AK76" s="123"/>
      <c r="AL76" s="122"/>
      <c r="AM76" s="119"/>
      <c r="AN76" s="123"/>
      <c r="AO76" s="122"/>
      <c r="AP76" s="111">
        <f>SUM(C76:AO76)</f>
        <v>0</v>
      </c>
    </row>
    <row r="77" spans="1:43" ht="14.45" customHeight="1" x14ac:dyDescent="0.2">
      <c r="A77" s="108" t="s">
        <v>280</v>
      </c>
      <c r="B77" s="178" t="s">
        <v>281</v>
      </c>
      <c r="C77" s="109"/>
      <c r="D77" s="123"/>
      <c r="E77" s="122">
        <v>6</v>
      </c>
      <c r="F77" s="122"/>
      <c r="G77" s="122">
        <v>1583</v>
      </c>
      <c r="H77" s="118"/>
      <c r="I77" s="122"/>
      <c r="J77" s="122"/>
      <c r="K77" s="118"/>
      <c r="L77" s="122"/>
      <c r="M77" s="118"/>
      <c r="N77" s="122"/>
      <c r="O77" s="122"/>
      <c r="P77" s="122"/>
      <c r="Q77" s="122"/>
      <c r="R77" s="122"/>
      <c r="S77" s="122"/>
      <c r="T77" s="122"/>
      <c r="U77" s="122"/>
      <c r="V77" s="122"/>
      <c r="W77" s="412"/>
      <c r="X77" s="122"/>
      <c r="Y77" s="122"/>
      <c r="Z77" s="122"/>
      <c r="AA77" s="122"/>
      <c r="AB77" s="122"/>
      <c r="AC77" s="122"/>
      <c r="AD77" s="122"/>
      <c r="AE77" s="122"/>
      <c r="AF77" s="412"/>
      <c r="AG77" s="122"/>
      <c r="AH77" s="119"/>
      <c r="AI77" s="109"/>
      <c r="AJ77" s="109"/>
      <c r="AK77" s="123"/>
      <c r="AL77" s="122"/>
      <c r="AM77" s="119"/>
      <c r="AN77" s="123"/>
      <c r="AO77" s="122">
        <v>1933</v>
      </c>
      <c r="AP77" s="111">
        <f>SUM(C77:AO77)</f>
        <v>3522</v>
      </c>
    </row>
    <row r="78" spans="1:43" ht="14.45" customHeight="1" x14ac:dyDescent="0.2">
      <c r="A78" s="553" t="s">
        <v>282</v>
      </c>
      <c r="B78" s="554"/>
      <c r="C78" s="109">
        <f>SUM(C74:C77)</f>
        <v>0</v>
      </c>
      <c r="D78" s="123">
        <f t="shared" ref="D78:AO78" si="13">SUM(D74:D77)</f>
        <v>0</v>
      </c>
      <c r="E78" s="129">
        <f t="shared" si="13"/>
        <v>6</v>
      </c>
      <c r="F78" s="129">
        <f t="shared" si="13"/>
        <v>0</v>
      </c>
      <c r="G78" s="129">
        <f t="shared" si="13"/>
        <v>1685</v>
      </c>
      <c r="H78" s="118">
        <f t="shared" si="13"/>
        <v>0</v>
      </c>
      <c r="I78" s="129">
        <f t="shared" si="13"/>
        <v>0</v>
      </c>
      <c r="J78" s="129">
        <f t="shared" si="13"/>
        <v>22</v>
      </c>
      <c r="K78" s="118">
        <f t="shared" si="13"/>
        <v>0</v>
      </c>
      <c r="L78" s="129">
        <f t="shared" si="13"/>
        <v>14</v>
      </c>
      <c r="M78" s="109">
        <f t="shared" si="13"/>
        <v>0</v>
      </c>
      <c r="N78" s="129">
        <f t="shared" si="13"/>
        <v>0</v>
      </c>
      <c r="O78" s="129">
        <f t="shared" si="13"/>
        <v>2</v>
      </c>
      <c r="P78" s="129">
        <f t="shared" si="13"/>
        <v>0</v>
      </c>
      <c r="Q78" s="129">
        <f t="shared" si="13"/>
        <v>0</v>
      </c>
      <c r="R78" s="129">
        <f t="shared" si="13"/>
        <v>0</v>
      </c>
      <c r="S78" s="129">
        <f t="shared" si="13"/>
        <v>0</v>
      </c>
      <c r="T78" s="129">
        <f t="shared" si="13"/>
        <v>0</v>
      </c>
      <c r="U78" s="129">
        <f t="shared" si="13"/>
        <v>7</v>
      </c>
      <c r="V78" s="129">
        <f t="shared" si="13"/>
        <v>0</v>
      </c>
      <c r="W78" s="129">
        <f t="shared" si="13"/>
        <v>0</v>
      </c>
      <c r="X78" s="129">
        <f t="shared" si="13"/>
        <v>0</v>
      </c>
      <c r="Y78" s="129">
        <f t="shared" si="13"/>
        <v>0</v>
      </c>
      <c r="Z78" s="129">
        <f t="shared" si="13"/>
        <v>0</v>
      </c>
      <c r="AA78" s="129">
        <f t="shared" si="13"/>
        <v>0</v>
      </c>
      <c r="AB78" s="129">
        <f t="shared" si="13"/>
        <v>0</v>
      </c>
      <c r="AC78" s="129">
        <f t="shared" si="13"/>
        <v>0</v>
      </c>
      <c r="AD78" s="129">
        <f t="shared" si="13"/>
        <v>0</v>
      </c>
      <c r="AE78" s="129">
        <f t="shared" si="13"/>
        <v>0</v>
      </c>
      <c r="AF78" s="129">
        <f t="shared" si="13"/>
        <v>0</v>
      </c>
      <c r="AG78" s="129">
        <f t="shared" si="13"/>
        <v>0</v>
      </c>
      <c r="AH78" s="109">
        <f t="shared" si="13"/>
        <v>0</v>
      </c>
      <c r="AI78" s="109">
        <f t="shared" si="13"/>
        <v>0</v>
      </c>
      <c r="AJ78" s="109">
        <f t="shared" si="13"/>
        <v>0</v>
      </c>
      <c r="AK78" s="109">
        <f t="shared" si="13"/>
        <v>0</v>
      </c>
      <c r="AL78" s="129">
        <f t="shared" si="13"/>
        <v>0</v>
      </c>
      <c r="AM78" s="119">
        <f t="shared" si="13"/>
        <v>0</v>
      </c>
      <c r="AN78" s="123">
        <f t="shared" si="13"/>
        <v>0</v>
      </c>
      <c r="AO78" s="129">
        <f t="shared" si="13"/>
        <v>1933</v>
      </c>
      <c r="AP78" s="174">
        <f>SUM(C78:AO78)</f>
        <v>3669</v>
      </c>
    </row>
    <row r="79" spans="1:43" ht="8.25" customHeight="1" thickBot="1" x14ac:dyDescent="0.25">
      <c r="A79" s="135"/>
      <c r="B79" s="136"/>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c r="AG79" s="138"/>
      <c r="AH79" s="139"/>
      <c r="AI79" s="139"/>
      <c r="AJ79" s="139"/>
      <c r="AK79" s="139"/>
      <c r="AL79" s="139"/>
      <c r="AM79" s="139"/>
      <c r="AN79" s="139"/>
      <c r="AO79" s="139"/>
      <c r="AP79" s="107"/>
      <c r="AQ79" s="102"/>
    </row>
    <row r="80" spans="1:43" s="148" customFormat="1" ht="16.5" thickBot="1" x14ac:dyDescent="0.3">
      <c r="A80" s="555" t="s">
        <v>283</v>
      </c>
      <c r="B80" s="556"/>
      <c r="C80" s="310">
        <f>SUM(C14,C24,C31,C40,C50,C57,C65,C71,C78)</f>
        <v>0</v>
      </c>
      <c r="D80" s="146">
        <f t="shared" ref="D80:AO80" si="14">SUM(D14,D24,D31,D40,D50,D57,D65,D71,D78)</f>
        <v>95580</v>
      </c>
      <c r="E80" s="146">
        <f t="shared" si="14"/>
        <v>43</v>
      </c>
      <c r="F80" s="146">
        <f t="shared" si="14"/>
        <v>7</v>
      </c>
      <c r="G80" s="146">
        <f t="shared" si="14"/>
        <v>1685</v>
      </c>
      <c r="H80" s="146">
        <f t="shared" si="14"/>
        <v>0</v>
      </c>
      <c r="I80" s="146">
        <f t="shared" si="14"/>
        <v>1</v>
      </c>
      <c r="J80" s="146">
        <f t="shared" si="14"/>
        <v>4792</v>
      </c>
      <c r="K80" s="146">
        <f t="shared" si="14"/>
        <v>1122</v>
      </c>
      <c r="L80" s="146">
        <f t="shared" si="14"/>
        <v>332</v>
      </c>
      <c r="M80" s="146">
        <f t="shared" si="14"/>
        <v>0</v>
      </c>
      <c r="N80" s="146">
        <f t="shared" si="14"/>
        <v>232012</v>
      </c>
      <c r="O80" s="146">
        <f t="shared" si="14"/>
        <v>1065</v>
      </c>
      <c r="P80" s="146">
        <f t="shared" si="14"/>
        <v>0</v>
      </c>
      <c r="Q80" s="146">
        <f t="shared" si="14"/>
        <v>684</v>
      </c>
      <c r="R80" s="146">
        <f t="shared" si="14"/>
        <v>0</v>
      </c>
      <c r="S80" s="146">
        <f t="shared" si="14"/>
        <v>0</v>
      </c>
      <c r="T80" s="146">
        <f t="shared" si="14"/>
        <v>-161</v>
      </c>
      <c r="U80" s="146">
        <f t="shared" si="14"/>
        <v>1300</v>
      </c>
      <c r="V80" s="146">
        <f t="shared" si="14"/>
        <v>0</v>
      </c>
      <c r="W80" s="146">
        <f t="shared" si="14"/>
        <v>0</v>
      </c>
      <c r="X80" s="146">
        <f t="shared" si="14"/>
        <v>5</v>
      </c>
      <c r="Y80" s="146">
        <f t="shared" si="14"/>
        <v>0</v>
      </c>
      <c r="Z80" s="146">
        <f t="shared" si="14"/>
        <v>0</v>
      </c>
      <c r="AA80" s="146">
        <f t="shared" si="14"/>
        <v>0</v>
      </c>
      <c r="AB80" s="146">
        <f t="shared" si="14"/>
        <v>0</v>
      </c>
      <c r="AC80" s="146">
        <f t="shared" si="14"/>
        <v>0</v>
      </c>
      <c r="AD80" s="146">
        <f t="shared" si="14"/>
        <v>0</v>
      </c>
      <c r="AE80" s="146">
        <f t="shared" si="14"/>
        <v>0</v>
      </c>
      <c r="AF80" s="146">
        <f t="shared" si="14"/>
        <v>0</v>
      </c>
      <c r="AG80" s="146">
        <f t="shared" si="14"/>
        <v>0</v>
      </c>
      <c r="AH80" s="146">
        <f t="shared" si="14"/>
        <v>13048</v>
      </c>
      <c r="AI80" s="146">
        <f t="shared" si="14"/>
        <v>16743</v>
      </c>
      <c r="AJ80" s="146">
        <f t="shared" si="14"/>
        <v>0</v>
      </c>
      <c r="AK80" s="146">
        <f t="shared" si="14"/>
        <v>13583</v>
      </c>
      <c r="AL80" s="146">
        <f t="shared" si="14"/>
        <v>0</v>
      </c>
      <c r="AM80" s="146">
        <f t="shared" si="14"/>
        <v>0</v>
      </c>
      <c r="AN80" s="146">
        <f t="shared" si="14"/>
        <v>0</v>
      </c>
      <c r="AO80" s="176">
        <f t="shared" si="14"/>
        <v>1933</v>
      </c>
      <c r="AP80" s="147">
        <f>SUM(C80:AO80)</f>
        <v>383774</v>
      </c>
      <c r="AQ80" s="102"/>
    </row>
    <row r="81" spans="1:43" s="151" customFormat="1" ht="8.25" customHeight="1" x14ac:dyDescent="0.2">
      <c r="A81" s="149"/>
      <c r="B81" s="98"/>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39"/>
      <c r="AO81" s="139"/>
      <c r="AP81" s="150"/>
      <c r="AQ81" s="102"/>
    </row>
    <row r="82" spans="1:43" ht="18" x14ac:dyDescent="0.2">
      <c r="A82" s="557" t="s">
        <v>284</v>
      </c>
      <c r="B82" s="558"/>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50"/>
      <c r="AQ82" s="102"/>
    </row>
    <row r="83" spans="1:43" ht="15" customHeight="1" x14ac:dyDescent="0.2">
      <c r="A83" s="135"/>
      <c r="B83" s="136"/>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40"/>
      <c r="AQ83" s="102"/>
    </row>
    <row r="84" spans="1:43" ht="15" x14ac:dyDescent="0.2">
      <c r="A84" s="549" t="s">
        <v>285</v>
      </c>
      <c r="B84" s="550"/>
      <c r="C84" s="105"/>
      <c r="D84" s="105"/>
      <c r="E84" s="139"/>
      <c r="F84" s="139"/>
      <c r="G84" s="139"/>
      <c r="H84" s="139"/>
      <c r="I84" s="139"/>
      <c r="J84" s="139"/>
      <c r="K84" s="139"/>
      <c r="L84" s="139"/>
      <c r="M84" s="139"/>
      <c r="N84" s="139"/>
      <c r="O84" s="139"/>
      <c r="P84" s="139"/>
      <c r="Q84" s="139"/>
      <c r="R84" s="139"/>
      <c r="S84" s="105"/>
      <c r="T84" s="139"/>
      <c r="U84" s="139"/>
      <c r="V84" s="139"/>
      <c r="W84" s="139"/>
      <c r="X84" s="139"/>
      <c r="Y84" s="105"/>
      <c r="Z84" s="105"/>
      <c r="AA84" s="139"/>
      <c r="AB84" s="139"/>
      <c r="AC84" s="139"/>
      <c r="AD84" s="139"/>
      <c r="AE84" s="139"/>
      <c r="AF84" s="139"/>
      <c r="AG84" s="139"/>
      <c r="AH84" s="139"/>
      <c r="AI84" s="139"/>
      <c r="AJ84" s="139"/>
      <c r="AK84" s="139"/>
      <c r="AL84" s="139"/>
      <c r="AM84" s="139"/>
      <c r="AN84" s="139"/>
      <c r="AO84" s="139"/>
      <c r="AP84" s="140"/>
      <c r="AQ84" s="102"/>
    </row>
    <row r="85" spans="1:43" ht="14.45" customHeight="1" x14ac:dyDescent="0.2">
      <c r="A85" s="152" t="s">
        <v>286</v>
      </c>
      <c r="B85" s="177" t="s">
        <v>287</v>
      </c>
      <c r="C85" s="109"/>
      <c r="D85" s="109"/>
      <c r="E85" s="113"/>
      <c r="F85" s="113"/>
      <c r="G85" s="113"/>
      <c r="H85" s="109"/>
      <c r="I85" s="113"/>
      <c r="J85" s="113"/>
      <c r="K85" s="123"/>
      <c r="L85" s="122"/>
      <c r="M85" s="119"/>
      <c r="N85" s="109"/>
      <c r="O85" s="109"/>
      <c r="P85" s="109"/>
      <c r="Q85" s="109"/>
      <c r="R85" s="109"/>
      <c r="S85" s="109"/>
      <c r="T85" s="109"/>
      <c r="U85" s="109"/>
      <c r="V85" s="109"/>
      <c r="W85" s="109"/>
      <c r="X85" s="113"/>
      <c r="Y85" s="113"/>
      <c r="Z85" s="113"/>
      <c r="AA85" s="113"/>
      <c r="AB85" s="113"/>
      <c r="AC85" s="113"/>
      <c r="AD85" s="113"/>
      <c r="AE85" s="113"/>
      <c r="AF85" s="113"/>
      <c r="AG85" s="113"/>
      <c r="AH85" s="109"/>
      <c r="AI85" s="123"/>
      <c r="AJ85" s="122"/>
      <c r="AK85" s="119"/>
      <c r="AL85" s="123"/>
      <c r="AM85" s="122"/>
      <c r="AN85" s="123"/>
      <c r="AO85" s="122"/>
      <c r="AP85" s="111">
        <f t="shared" ref="AP85:AP107" si="15">SUM(C85:AO85)</f>
        <v>0</v>
      </c>
      <c r="AQ85" s="102"/>
    </row>
    <row r="86" spans="1:43" ht="14.45" customHeight="1" x14ac:dyDescent="0.2">
      <c r="A86" s="152" t="s">
        <v>288</v>
      </c>
      <c r="B86" s="177" t="s">
        <v>289</v>
      </c>
      <c r="C86" s="109"/>
      <c r="D86" s="123"/>
      <c r="E86" s="122"/>
      <c r="F86" s="122"/>
      <c r="G86" s="122"/>
      <c r="H86" s="118"/>
      <c r="I86" s="122"/>
      <c r="J86" s="122"/>
      <c r="K86" s="118"/>
      <c r="L86" s="122"/>
      <c r="M86" s="119"/>
      <c r="N86" s="109"/>
      <c r="O86" s="109"/>
      <c r="P86" s="109"/>
      <c r="Q86" s="109"/>
      <c r="R86" s="109"/>
      <c r="S86" s="109"/>
      <c r="T86" s="109"/>
      <c r="U86" s="109"/>
      <c r="V86" s="109"/>
      <c r="W86" s="123"/>
      <c r="X86" s="122"/>
      <c r="Y86" s="122"/>
      <c r="Z86" s="122"/>
      <c r="AA86" s="122"/>
      <c r="AB86" s="122"/>
      <c r="AC86" s="122"/>
      <c r="AD86" s="122"/>
      <c r="AE86" s="122"/>
      <c r="AF86" s="412"/>
      <c r="AG86" s="122"/>
      <c r="AH86" s="119"/>
      <c r="AI86" s="109"/>
      <c r="AJ86" s="127"/>
      <c r="AK86" s="109"/>
      <c r="AL86" s="109"/>
      <c r="AM86" s="122">
        <v>1</v>
      </c>
      <c r="AN86" s="109"/>
      <c r="AO86" s="122"/>
      <c r="AP86" s="111">
        <f t="shared" si="15"/>
        <v>1</v>
      </c>
      <c r="AQ86" s="102"/>
    </row>
    <row r="87" spans="1:43" ht="14.45" customHeight="1" x14ac:dyDescent="0.2">
      <c r="A87" s="152" t="s">
        <v>290</v>
      </c>
      <c r="B87" s="177" t="s">
        <v>291</v>
      </c>
      <c r="C87" s="109"/>
      <c r="D87" s="109"/>
      <c r="E87" s="401"/>
      <c r="F87" s="401"/>
      <c r="G87" s="156"/>
      <c r="H87" s="109"/>
      <c r="I87" s="156"/>
      <c r="J87" s="156"/>
      <c r="K87" s="109"/>
      <c r="L87" s="156"/>
      <c r="M87" s="109"/>
      <c r="N87" s="109"/>
      <c r="O87" s="109"/>
      <c r="P87" s="109"/>
      <c r="Q87" s="109"/>
      <c r="R87" s="109"/>
      <c r="S87" s="109"/>
      <c r="T87" s="109"/>
      <c r="U87" s="109"/>
      <c r="V87" s="109"/>
      <c r="W87" s="123"/>
      <c r="X87" s="122"/>
      <c r="Y87" s="122"/>
      <c r="Z87" s="122"/>
      <c r="AA87" s="122"/>
      <c r="AB87" s="122"/>
      <c r="AC87" s="122"/>
      <c r="AD87" s="122"/>
      <c r="AE87" s="122"/>
      <c r="AF87" s="412"/>
      <c r="AG87" s="122"/>
      <c r="AH87" s="119"/>
      <c r="AI87" s="109"/>
      <c r="AJ87" s="109"/>
      <c r="AK87" s="109"/>
      <c r="AL87" s="123"/>
      <c r="AM87" s="122">
        <v>2590</v>
      </c>
      <c r="AN87" s="123"/>
      <c r="AO87" s="122"/>
      <c r="AP87" s="111">
        <f t="shared" si="15"/>
        <v>2590</v>
      </c>
      <c r="AQ87" s="102"/>
    </row>
    <row r="88" spans="1:43" ht="14.45" customHeight="1" x14ac:dyDescent="0.2">
      <c r="A88" s="152" t="s">
        <v>292</v>
      </c>
      <c r="B88" s="177" t="s">
        <v>293</v>
      </c>
      <c r="C88" s="109"/>
      <c r="D88" s="109"/>
      <c r="E88" s="109">
        <v>354</v>
      </c>
      <c r="F88" s="123"/>
      <c r="G88" s="122"/>
      <c r="H88" s="118"/>
      <c r="I88" s="122"/>
      <c r="J88" s="122"/>
      <c r="K88" s="118"/>
      <c r="L88" s="122"/>
      <c r="M88" s="119"/>
      <c r="N88" s="109"/>
      <c r="O88" s="109"/>
      <c r="P88" s="109"/>
      <c r="Q88" s="109"/>
      <c r="R88" s="109"/>
      <c r="S88" s="109"/>
      <c r="T88" s="109"/>
      <c r="U88" s="109"/>
      <c r="V88" s="109"/>
      <c r="W88" s="123"/>
      <c r="X88" s="122"/>
      <c r="Y88" s="122"/>
      <c r="Z88" s="122"/>
      <c r="AA88" s="122"/>
      <c r="AB88" s="122"/>
      <c r="AC88" s="122"/>
      <c r="AD88" s="122"/>
      <c r="AE88" s="122"/>
      <c r="AF88" s="412"/>
      <c r="AG88" s="122"/>
      <c r="AH88" s="119"/>
      <c r="AI88" s="109"/>
      <c r="AJ88" s="109"/>
      <c r="AK88" s="109"/>
      <c r="AL88" s="123"/>
      <c r="AM88" s="122">
        <v>1</v>
      </c>
      <c r="AN88" s="123"/>
      <c r="AO88" s="122"/>
      <c r="AP88" s="111">
        <f t="shared" si="15"/>
        <v>355</v>
      </c>
      <c r="AQ88" s="102"/>
    </row>
    <row r="89" spans="1:43" ht="14.45" customHeight="1" x14ac:dyDescent="0.2">
      <c r="A89" s="152" t="s">
        <v>294</v>
      </c>
      <c r="B89" s="177" t="s">
        <v>295</v>
      </c>
      <c r="C89" s="109"/>
      <c r="D89" s="109"/>
      <c r="E89" s="109"/>
      <c r="F89" s="123"/>
      <c r="G89" s="122"/>
      <c r="H89" s="118"/>
      <c r="I89" s="122"/>
      <c r="J89" s="122"/>
      <c r="K89" s="118"/>
      <c r="L89" s="122"/>
      <c r="M89" s="119"/>
      <c r="N89" s="109"/>
      <c r="O89" s="109"/>
      <c r="P89" s="109"/>
      <c r="Q89" s="109"/>
      <c r="R89" s="109"/>
      <c r="S89" s="109"/>
      <c r="T89" s="109"/>
      <c r="U89" s="109"/>
      <c r="V89" s="109"/>
      <c r="W89" s="123"/>
      <c r="X89" s="122"/>
      <c r="Y89" s="122"/>
      <c r="Z89" s="122"/>
      <c r="AA89" s="122"/>
      <c r="AB89" s="122"/>
      <c r="AC89" s="122"/>
      <c r="AD89" s="122"/>
      <c r="AE89" s="122"/>
      <c r="AF89" s="412"/>
      <c r="AG89" s="122"/>
      <c r="AH89" s="119"/>
      <c r="AI89" s="109"/>
      <c r="AJ89" s="109"/>
      <c r="AK89" s="109"/>
      <c r="AL89" s="123"/>
      <c r="AM89" s="122">
        <v>1</v>
      </c>
      <c r="AN89" s="123"/>
      <c r="AO89" s="122"/>
      <c r="AP89" s="111">
        <f t="shared" si="15"/>
        <v>1</v>
      </c>
      <c r="AQ89" s="102"/>
    </row>
    <row r="90" spans="1:43" ht="14.45" customHeight="1" x14ac:dyDescent="0.2">
      <c r="A90" s="152" t="s">
        <v>296</v>
      </c>
      <c r="B90" s="177" t="s">
        <v>297</v>
      </c>
      <c r="C90" s="109"/>
      <c r="D90" s="109"/>
      <c r="E90" s="109"/>
      <c r="F90" s="123"/>
      <c r="G90" s="122"/>
      <c r="H90" s="118"/>
      <c r="I90" s="122"/>
      <c r="J90" s="122"/>
      <c r="K90" s="118"/>
      <c r="L90" s="122"/>
      <c r="M90" s="119"/>
      <c r="N90" s="109"/>
      <c r="O90" s="109"/>
      <c r="P90" s="109"/>
      <c r="Q90" s="109"/>
      <c r="R90" s="109"/>
      <c r="S90" s="109"/>
      <c r="T90" s="109"/>
      <c r="U90" s="109"/>
      <c r="V90" s="109"/>
      <c r="W90" s="123"/>
      <c r="X90" s="122"/>
      <c r="Y90" s="122"/>
      <c r="Z90" s="122"/>
      <c r="AA90" s="122"/>
      <c r="AB90" s="122"/>
      <c r="AC90" s="122"/>
      <c r="AD90" s="122"/>
      <c r="AE90" s="122"/>
      <c r="AF90" s="412"/>
      <c r="AG90" s="122"/>
      <c r="AH90" s="119"/>
      <c r="AI90" s="109"/>
      <c r="AJ90" s="109"/>
      <c r="AK90" s="109"/>
      <c r="AL90" s="123"/>
      <c r="AM90" s="122">
        <v>2254</v>
      </c>
      <c r="AN90" s="123"/>
      <c r="AO90" s="122"/>
      <c r="AP90" s="111">
        <f t="shared" si="15"/>
        <v>2254</v>
      </c>
      <c r="AQ90" s="102"/>
    </row>
    <row r="91" spans="1:43" ht="14.45" customHeight="1" x14ac:dyDescent="0.2">
      <c r="A91" s="152" t="s">
        <v>298</v>
      </c>
      <c r="B91" s="177" t="s">
        <v>299</v>
      </c>
      <c r="C91" s="109"/>
      <c r="D91" s="109"/>
      <c r="E91" s="109"/>
      <c r="F91" s="123"/>
      <c r="G91" s="122"/>
      <c r="H91" s="118"/>
      <c r="I91" s="122"/>
      <c r="J91" s="122"/>
      <c r="K91" s="118"/>
      <c r="L91" s="122"/>
      <c r="M91" s="119"/>
      <c r="N91" s="109"/>
      <c r="O91" s="109">
        <v>1091</v>
      </c>
      <c r="P91" s="109"/>
      <c r="Q91" s="109"/>
      <c r="R91" s="109"/>
      <c r="S91" s="109"/>
      <c r="T91" s="109"/>
      <c r="U91" s="109">
        <v>76</v>
      </c>
      <c r="V91" s="109"/>
      <c r="W91" s="123"/>
      <c r="X91" s="122"/>
      <c r="Y91" s="122"/>
      <c r="Z91" s="122"/>
      <c r="AA91" s="122"/>
      <c r="AB91" s="122"/>
      <c r="AC91" s="122"/>
      <c r="AD91" s="122"/>
      <c r="AE91" s="122"/>
      <c r="AF91" s="412"/>
      <c r="AG91" s="122"/>
      <c r="AH91" s="119"/>
      <c r="AI91" s="109"/>
      <c r="AJ91" s="109"/>
      <c r="AK91" s="109"/>
      <c r="AL91" s="123"/>
      <c r="AM91" s="122">
        <v>8893</v>
      </c>
      <c r="AN91" s="123"/>
      <c r="AO91" s="122"/>
      <c r="AP91" s="111">
        <f t="shared" si="15"/>
        <v>10060</v>
      </c>
      <c r="AQ91" s="102"/>
    </row>
    <row r="92" spans="1:43" ht="14.45" customHeight="1" x14ac:dyDescent="0.2">
      <c r="A92" s="152" t="s">
        <v>300</v>
      </c>
      <c r="B92" s="177" t="s">
        <v>301</v>
      </c>
      <c r="C92" s="109"/>
      <c r="D92" s="109"/>
      <c r="E92" s="109"/>
      <c r="F92" s="123"/>
      <c r="G92" s="122"/>
      <c r="H92" s="118"/>
      <c r="I92" s="122"/>
      <c r="J92" s="122"/>
      <c r="K92" s="118"/>
      <c r="L92" s="122"/>
      <c r="M92" s="119"/>
      <c r="N92" s="109"/>
      <c r="O92" s="109"/>
      <c r="P92" s="109"/>
      <c r="Q92" s="109"/>
      <c r="R92" s="109"/>
      <c r="S92" s="109"/>
      <c r="T92" s="109"/>
      <c r="U92" s="109"/>
      <c r="V92" s="109"/>
      <c r="W92" s="123"/>
      <c r="X92" s="122"/>
      <c r="Y92" s="122"/>
      <c r="Z92" s="122"/>
      <c r="AA92" s="122"/>
      <c r="AB92" s="122"/>
      <c r="AC92" s="122"/>
      <c r="AD92" s="122"/>
      <c r="AE92" s="122"/>
      <c r="AF92" s="412"/>
      <c r="AG92" s="122"/>
      <c r="AH92" s="119"/>
      <c r="AI92" s="109"/>
      <c r="AJ92" s="109"/>
      <c r="AK92" s="109"/>
      <c r="AL92" s="123"/>
      <c r="AM92" s="122"/>
      <c r="AN92" s="123"/>
      <c r="AO92" s="122"/>
      <c r="AP92" s="111">
        <f t="shared" si="15"/>
        <v>0</v>
      </c>
      <c r="AQ92" s="102"/>
    </row>
    <row r="93" spans="1:43" ht="14.45" customHeight="1" x14ac:dyDescent="0.2">
      <c r="A93" s="152" t="s">
        <v>302</v>
      </c>
      <c r="B93" s="177" t="s">
        <v>303</v>
      </c>
      <c r="C93" s="109"/>
      <c r="D93" s="109"/>
      <c r="E93" s="109"/>
      <c r="F93" s="123"/>
      <c r="G93" s="122"/>
      <c r="H93" s="118"/>
      <c r="I93" s="122"/>
      <c r="J93" s="122"/>
      <c r="K93" s="118"/>
      <c r="L93" s="122"/>
      <c r="M93" s="119"/>
      <c r="N93" s="109"/>
      <c r="O93" s="109"/>
      <c r="P93" s="109"/>
      <c r="Q93" s="109"/>
      <c r="R93" s="109"/>
      <c r="S93" s="109"/>
      <c r="T93" s="109"/>
      <c r="U93" s="109"/>
      <c r="V93" s="109"/>
      <c r="W93" s="123"/>
      <c r="X93" s="122"/>
      <c r="Y93" s="122"/>
      <c r="Z93" s="122"/>
      <c r="AA93" s="122"/>
      <c r="AB93" s="122"/>
      <c r="AC93" s="122"/>
      <c r="AD93" s="122"/>
      <c r="AE93" s="122"/>
      <c r="AF93" s="412"/>
      <c r="AG93" s="122"/>
      <c r="AH93" s="119"/>
      <c r="AI93" s="109"/>
      <c r="AJ93" s="109"/>
      <c r="AK93" s="109"/>
      <c r="AL93" s="123"/>
      <c r="AM93" s="122">
        <v>1455</v>
      </c>
      <c r="AN93" s="123"/>
      <c r="AO93" s="122"/>
      <c r="AP93" s="111">
        <f t="shared" si="15"/>
        <v>1455</v>
      </c>
      <c r="AQ93" s="102"/>
    </row>
    <row r="94" spans="1:43" ht="14.45" customHeight="1" x14ac:dyDescent="0.2">
      <c r="A94" s="152" t="s">
        <v>304</v>
      </c>
      <c r="B94" s="177" t="s">
        <v>305</v>
      </c>
      <c r="C94" s="109"/>
      <c r="D94" s="109"/>
      <c r="E94" s="109"/>
      <c r="F94" s="123"/>
      <c r="G94" s="122"/>
      <c r="H94" s="118"/>
      <c r="I94" s="122"/>
      <c r="J94" s="122"/>
      <c r="K94" s="118"/>
      <c r="L94" s="122"/>
      <c r="M94" s="119"/>
      <c r="N94" s="109"/>
      <c r="O94" s="109"/>
      <c r="P94" s="109"/>
      <c r="Q94" s="109"/>
      <c r="R94" s="109"/>
      <c r="S94" s="109"/>
      <c r="T94" s="109"/>
      <c r="U94" s="109"/>
      <c r="V94" s="109"/>
      <c r="W94" s="123"/>
      <c r="X94" s="122"/>
      <c r="Y94" s="122"/>
      <c r="Z94" s="122"/>
      <c r="AA94" s="122"/>
      <c r="AB94" s="122"/>
      <c r="AC94" s="122"/>
      <c r="AD94" s="122"/>
      <c r="AE94" s="122"/>
      <c r="AF94" s="412"/>
      <c r="AG94" s="122"/>
      <c r="AH94" s="119"/>
      <c r="AI94" s="109"/>
      <c r="AJ94" s="113"/>
      <c r="AK94" s="109"/>
      <c r="AL94" s="123"/>
      <c r="AM94" s="122">
        <v>352</v>
      </c>
      <c r="AN94" s="118"/>
      <c r="AO94" s="122"/>
      <c r="AP94" s="111">
        <f t="shared" si="15"/>
        <v>352</v>
      </c>
      <c r="AQ94" s="102"/>
    </row>
    <row r="95" spans="1:43" ht="14.45" customHeight="1" x14ac:dyDescent="0.2">
      <c r="A95" s="152" t="s">
        <v>306</v>
      </c>
      <c r="B95" s="177" t="s">
        <v>307</v>
      </c>
      <c r="C95" s="109"/>
      <c r="D95" s="109"/>
      <c r="E95" s="109"/>
      <c r="F95" s="109"/>
      <c r="G95" s="127"/>
      <c r="H95" s="109"/>
      <c r="I95" s="127"/>
      <c r="J95" s="127"/>
      <c r="K95" s="109"/>
      <c r="L95" s="127"/>
      <c r="M95" s="109"/>
      <c r="N95" s="109"/>
      <c r="O95" s="109"/>
      <c r="P95" s="109"/>
      <c r="Q95" s="109"/>
      <c r="R95" s="109"/>
      <c r="S95" s="109"/>
      <c r="T95" s="109"/>
      <c r="U95" s="109"/>
      <c r="V95" s="109"/>
      <c r="W95" s="109"/>
      <c r="X95" s="127"/>
      <c r="Y95" s="127"/>
      <c r="Z95" s="127"/>
      <c r="AA95" s="127"/>
      <c r="AB95" s="127"/>
      <c r="AC95" s="127"/>
      <c r="AD95" s="127"/>
      <c r="AE95" s="127"/>
      <c r="AF95" s="401"/>
      <c r="AG95" s="127"/>
      <c r="AH95" s="109"/>
      <c r="AI95" s="123"/>
      <c r="AJ95" s="122"/>
      <c r="AK95" s="119"/>
      <c r="AL95" s="387"/>
      <c r="AM95" s="127"/>
      <c r="AN95" s="123"/>
      <c r="AO95" s="122">
        <v>1250</v>
      </c>
      <c r="AP95" s="111">
        <f t="shared" si="15"/>
        <v>1250</v>
      </c>
      <c r="AQ95" s="102"/>
    </row>
    <row r="96" spans="1:43" ht="14.45" customHeight="1" x14ac:dyDescent="0.2">
      <c r="A96" s="152" t="s">
        <v>308</v>
      </c>
      <c r="B96" s="177" t="s">
        <v>309</v>
      </c>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23"/>
      <c r="AJ96" s="122"/>
      <c r="AK96" s="119"/>
      <c r="AL96" s="387"/>
      <c r="AM96" s="109"/>
      <c r="AN96" s="123"/>
      <c r="AO96" s="122"/>
      <c r="AP96" s="111">
        <f t="shared" si="15"/>
        <v>0</v>
      </c>
      <c r="AQ96" s="102"/>
    </row>
    <row r="97" spans="1:43" ht="14.45" customHeight="1" x14ac:dyDescent="0.2">
      <c r="A97" s="152" t="s">
        <v>310</v>
      </c>
      <c r="B97" s="177" t="s">
        <v>311</v>
      </c>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23"/>
      <c r="AJ97" s="122"/>
      <c r="AK97" s="119"/>
      <c r="AL97" s="387"/>
      <c r="AM97" s="109"/>
      <c r="AN97" s="123"/>
      <c r="AO97" s="122"/>
      <c r="AP97" s="111">
        <f t="shared" si="15"/>
        <v>0</v>
      </c>
      <c r="AQ97" s="102"/>
    </row>
    <row r="98" spans="1:43" ht="14.45" customHeight="1" x14ac:dyDescent="0.2">
      <c r="A98" s="152" t="s">
        <v>312</v>
      </c>
      <c r="B98" s="177" t="s">
        <v>313</v>
      </c>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23"/>
      <c r="AJ98" s="122"/>
      <c r="AK98" s="119"/>
      <c r="AL98" s="387"/>
      <c r="AM98" s="109"/>
      <c r="AN98" s="123"/>
      <c r="AO98" s="122"/>
      <c r="AP98" s="111">
        <f t="shared" si="15"/>
        <v>0</v>
      </c>
      <c r="AQ98" s="102"/>
    </row>
    <row r="99" spans="1:43" ht="14.45" customHeight="1" x14ac:dyDescent="0.2">
      <c r="A99" s="152" t="s">
        <v>314</v>
      </c>
      <c r="B99" s="177" t="s">
        <v>315</v>
      </c>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23"/>
      <c r="AJ99" s="122">
        <v>1551</v>
      </c>
      <c r="AK99" s="119"/>
      <c r="AL99" s="387"/>
      <c r="AM99" s="109"/>
      <c r="AN99" s="123"/>
      <c r="AO99" s="122"/>
      <c r="AP99" s="111">
        <f t="shared" si="15"/>
        <v>1551</v>
      </c>
      <c r="AQ99" s="102"/>
    </row>
    <row r="100" spans="1:43" ht="14.45" customHeight="1" x14ac:dyDescent="0.2">
      <c r="A100" s="152" t="s">
        <v>316</v>
      </c>
      <c r="B100" s="177" t="s">
        <v>317</v>
      </c>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23"/>
      <c r="AJ100" s="122"/>
      <c r="AK100" s="119"/>
      <c r="AL100" s="387"/>
      <c r="AM100" s="109"/>
      <c r="AN100" s="123"/>
      <c r="AO100" s="122"/>
      <c r="AP100" s="111">
        <f t="shared" si="15"/>
        <v>0</v>
      </c>
      <c r="AQ100" s="102"/>
    </row>
    <row r="101" spans="1:43" ht="14.45" customHeight="1" x14ac:dyDescent="0.2">
      <c r="A101" s="152" t="s">
        <v>318</v>
      </c>
      <c r="B101" s="177" t="s">
        <v>736</v>
      </c>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23"/>
      <c r="AJ101" s="122">
        <v>623</v>
      </c>
      <c r="AK101" s="119"/>
      <c r="AL101" s="415"/>
      <c r="AM101" s="109"/>
      <c r="AN101" s="123"/>
      <c r="AO101" s="122"/>
      <c r="AP101" s="111">
        <f t="shared" si="15"/>
        <v>623</v>
      </c>
      <c r="AQ101" s="102"/>
    </row>
    <row r="102" spans="1:43" ht="14.45" customHeight="1" x14ac:dyDescent="0.2">
      <c r="A102" s="159" t="s">
        <v>730</v>
      </c>
      <c r="B102" s="178" t="s">
        <v>733</v>
      </c>
      <c r="C102" s="109"/>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23"/>
      <c r="AJ102" s="122">
        <v>25865</v>
      </c>
      <c r="AK102" s="119"/>
      <c r="AL102" s="387"/>
      <c r="AM102" s="109"/>
      <c r="AN102" s="123"/>
      <c r="AO102" s="122"/>
      <c r="AP102" s="111">
        <f t="shared" si="15"/>
        <v>25865</v>
      </c>
      <c r="AQ102" s="102"/>
    </row>
    <row r="103" spans="1:43" ht="14.45" customHeight="1" x14ac:dyDescent="0.2">
      <c r="A103" s="159" t="s">
        <v>731</v>
      </c>
      <c r="B103" s="178" t="s">
        <v>734</v>
      </c>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23"/>
      <c r="AJ103" s="122"/>
      <c r="AK103" s="119"/>
      <c r="AL103" s="387"/>
      <c r="AM103" s="109"/>
      <c r="AN103" s="123"/>
      <c r="AO103" s="122"/>
      <c r="AP103" s="111">
        <f t="shared" si="15"/>
        <v>0</v>
      </c>
      <c r="AQ103" s="102"/>
    </row>
    <row r="104" spans="1:43" ht="14.45" customHeight="1" x14ac:dyDescent="0.2">
      <c r="A104" s="159" t="s">
        <v>732</v>
      </c>
      <c r="B104" s="178" t="s">
        <v>735</v>
      </c>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23"/>
      <c r="AJ104" s="122">
        <v>1000</v>
      </c>
      <c r="AK104" s="119"/>
      <c r="AL104" s="414"/>
      <c r="AM104" s="109"/>
      <c r="AN104" s="123"/>
      <c r="AO104" s="122"/>
      <c r="AP104" s="111">
        <f t="shared" si="15"/>
        <v>1000</v>
      </c>
      <c r="AQ104" s="102"/>
    </row>
    <row r="105" spans="1:43" ht="14.45" customHeight="1" x14ac:dyDescent="0.2">
      <c r="A105" s="159" t="s">
        <v>320</v>
      </c>
      <c r="B105" s="178" t="s">
        <v>321</v>
      </c>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23"/>
      <c r="AJ105" s="122"/>
      <c r="AK105" s="119"/>
      <c r="AL105" s="388"/>
      <c r="AM105" s="109"/>
      <c r="AN105" s="123"/>
      <c r="AO105" s="122"/>
      <c r="AP105" s="111">
        <f t="shared" si="15"/>
        <v>0</v>
      </c>
      <c r="AQ105" s="102"/>
    </row>
    <row r="106" spans="1:43" ht="14.45" customHeight="1" x14ac:dyDescent="0.2">
      <c r="A106" s="159" t="s">
        <v>322</v>
      </c>
      <c r="B106" s="178" t="s">
        <v>323</v>
      </c>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23"/>
      <c r="AJ106" s="122"/>
      <c r="AK106" s="119"/>
      <c r="AL106" s="388"/>
      <c r="AM106" s="109"/>
      <c r="AN106" s="123"/>
      <c r="AO106" s="122"/>
      <c r="AP106" s="111">
        <f t="shared" si="15"/>
        <v>0</v>
      </c>
      <c r="AQ106" s="102"/>
    </row>
    <row r="107" spans="1:43" ht="14.45" customHeight="1" x14ac:dyDescent="0.2">
      <c r="A107" s="159" t="s">
        <v>324</v>
      </c>
      <c r="B107" s="178" t="s">
        <v>325</v>
      </c>
      <c r="C107" s="109"/>
      <c r="D107" s="109"/>
      <c r="E107" s="113"/>
      <c r="F107" s="113"/>
      <c r="G107" s="113"/>
      <c r="H107" s="109"/>
      <c r="I107" s="113"/>
      <c r="J107" s="113"/>
      <c r="K107" s="109"/>
      <c r="L107" s="113"/>
      <c r="M107" s="109"/>
      <c r="N107" s="109"/>
      <c r="O107" s="109"/>
      <c r="P107" s="109"/>
      <c r="Q107" s="109"/>
      <c r="R107" s="109"/>
      <c r="S107" s="109"/>
      <c r="T107" s="109"/>
      <c r="U107" s="109"/>
      <c r="V107" s="109"/>
      <c r="W107" s="109"/>
      <c r="X107" s="113"/>
      <c r="Y107" s="113"/>
      <c r="Z107" s="113"/>
      <c r="AA107" s="113"/>
      <c r="AB107" s="113"/>
      <c r="AC107" s="113"/>
      <c r="AD107" s="113"/>
      <c r="AE107" s="113"/>
      <c r="AF107" s="113"/>
      <c r="AG107" s="113"/>
      <c r="AH107" s="109"/>
      <c r="AI107" s="123"/>
      <c r="AJ107" s="122">
        <v>233</v>
      </c>
      <c r="AK107" s="119"/>
      <c r="AL107" s="387"/>
      <c r="AM107" s="113"/>
      <c r="AN107" s="123"/>
      <c r="AO107" s="122"/>
      <c r="AP107" s="111">
        <f t="shared" si="15"/>
        <v>233</v>
      </c>
      <c r="AQ107" s="102"/>
    </row>
    <row r="108" spans="1:43" ht="15.75" x14ac:dyDescent="0.2">
      <c r="A108" s="559" t="s">
        <v>326</v>
      </c>
      <c r="B108" s="560"/>
      <c r="C108" s="160">
        <f t="shared" ref="C108:W108" si="16">SUM(C85:C107)</f>
        <v>0</v>
      </c>
      <c r="D108" s="133">
        <f t="shared" si="16"/>
        <v>0</v>
      </c>
      <c r="E108" s="129">
        <f t="shared" si="16"/>
        <v>354</v>
      </c>
      <c r="F108" s="129">
        <f t="shared" si="16"/>
        <v>0</v>
      </c>
      <c r="G108" s="129">
        <f t="shared" si="16"/>
        <v>0</v>
      </c>
      <c r="H108" s="131">
        <f t="shared" si="16"/>
        <v>0</v>
      </c>
      <c r="I108" s="129">
        <f t="shared" si="16"/>
        <v>0</v>
      </c>
      <c r="J108" s="129">
        <f t="shared" si="16"/>
        <v>0</v>
      </c>
      <c r="K108" s="131">
        <f t="shared" si="16"/>
        <v>0</v>
      </c>
      <c r="L108" s="129">
        <f t="shared" si="16"/>
        <v>0</v>
      </c>
      <c r="M108" s="132">
        <f t="shared" si="16"/>
        <v>0</v>
      </c>
      <c r="N108" s="160">
        <f t="shared" si="16"/>
        <v>0</v>
      </c>
      <c r="O108" s="160">
        <f t="shared" si="16"/>
        <v>1091</v>
      </c>
      <c r="P108" s="160">
        <f t="shared" si="16"/>
        <v>0</v>
      </c>
      <c r="Q108" s="160">
        <f t="shared" si="16"/>
        <v>0</v>
      </c>
      <c r="R108" s="160">
        <f t="shared" si="16"/>
        <v>0</v>
      </c>
      <c r="S108" s="160">
        <f t="shared" si="16"/>
        <v>0</v>
      </c>
      <c r="T108" s="160">
        <f t="shared" si="16"/>
        <v>0</v>
      </c>
      <c r="U108" s="160">
        <f t="shared" si="16"/>
        <v>76</v>
      </c>
      <c r="V108" s="160">
        <f t="shared" si="16"/>
        <v>0</v>
      </c>
      <c r="W108" s="133">
        <f t="shared" si="16"/>
        <v>0</v>
      </c>
      <c r="X108" s="129">
        <f t="shared" ref="X108:AF108" si="17">SUM(X85:X107)</f>
        <v>0</v>
      </c>
      <c r="Y108" s="129">
        <f t="shared" si="17"/>
        <v>0</v>
      </c>
      <c r="Z108" s="129">
        <f t="shared" si="17"/>
        <v>0</v>
      </c>
      <c r="AA108" s="129">
        <f t="shared" si="17"/>
        <v>0</v>
      </c>
      <c r="AB108" s="129">
        <f t="shared" si="17"/>
        <v>0</v>
      </c>
      <c r="AC108" s="129">
        <f t="shared" si="17"/>
        <v>0</v>
      </c>
      <c r="AD108" s="129">
        <f t="shared" si="17"/>
        <v>0</v>
      </c>
      <c r="AE108" s="129">
        <f t="shared" si="17"/>
        <v>0</v>
      </c>
      <c r="AF108" s="129">
        <f t="shared" si="17"/>
        <v>0</v>
      </c>
      <c r="AG108" s="129">
        <f t="shared" ref="AG108:AO108" si="18">SUM(AG85:AG107)</f>
        <v>0</v>
      </c>
      <c r="AH108" s="132">
        <f t="shared" si="18"/>
        <v>0</v>
      </c>
      <c r="AI108" s="133">
        <f t="shared" si="18"/>
        <v>0</v>
      </c>
      <c r="AJ108" s="129">
        <f t="shared" si="18"/>
        <v>29272</v>
      </c>
      <c r="AK108" s="132">
        <f t="shared" si="18"/>
        <v>0</v>
      </c>
      <c r="AL108" s="389">
        <f t="shared" si="18"/>
        <v>0</v>
      </c>
      <c r="AM108" s="129">
        <f t="shared" si="18"/>
        <v>15547</v>
      </c>
      <c r="AN108" s="131">
        <f t="shared" si="18"/>
        <v>0</v>
      </c>
      <c r="AO108" s="129">
        <f t="shared" si="18"/>
        <v>1250</v>
      </c>
      <c r="AP108" s="111">
        <f>SUM(C108:AO108)</f>
        <v>47590</v>
      </c>
      <c r="AQ108" s="134"/>
    </row>
    <row r="109" spans="1:43" ht="8.25" customHeight="1" x14ac:dyDescent="0.2">
      <c r="A109" s="135"/>
      <c r="B109" s="136"/>
      <c r="C109" s="138"/>
      <c r="D109" s="138"/>
      <c r="E109" s="138"/>
      <c r="F109" s="138"/>
      <c r="G109" s="138"/>
      <c r="H109" s="138"/>
      <c r="I109" s="137"/>
      <c r="J109" s="137"/>
      <c r="K109" s="138"/>
      <c r="L109" s="137"/>
      <c r="M109" s="138"/>
      <c r="N109" s="138"/>
      <c r="O109" s="138"/>
      <c r="P109" s="138"/>
      <c r="Q109" s="138"/>
      <c r="R109" s="138"/>
      <c r="S109" s="138"/>
      <c r="T109" s="138"/>
      <c r="U109" s="138"/>
      <c r="V109" s="138"/>
      <c r="W109" s="138"/>
      <c r="X109" s="138"/>
      <c r="Y109" s="138"/>
      <c r="Z109" s="138"/>
      <c r="AA109" s="137"/>
      <c r="AB109" s="137"/>
      <c r="AC109" s="138"/>
      <c r="AD109" s="138"/>
      <c r="AE109" s="138"/>
      <c r="AF109" s="138"/>
      <c r="AG109" s="138"/>
      <c r="AH109" s="138"/>
      <c r="AI109" s="138"/>
      <c r="AJ109" s="138"/>
      <c r="AK109" s="138"/>
      <c r="AL109" s="138"/>
      <c r="AM109" s="138"/>
      <c r="AN109" s="138"/>
      <c r="AO109" s="137"/>
      <c r="AP109" s="107"/>
      <c r="AQ109" s="102"/>
    </row>
    <row r="110" spans="1:43" ht="15" x14ac:dyDescent="0.2">
      <c r="A110" s="549" t="s">
        <v>327</v>
      </c>
      <c r="B110" s="550"/>
      <c r="C110" s="105"/>
      <c r="D110" s="105"/>
      <c r="E110" s="105"/>
      <c r="F110" s="139"/>
      <c r="G110" s="105"/>
      <c r="H110" s="105"/>
      <c r="I110" s="105"/>
      <c r="J110" s="105"/>
      <c r="K110" s="105"/>
      <c r="L110" s="105"/>
      <c r="M110" s="105"/>
      <c r="N110" s="105"/>
      <c r="O110" s="105"/>
      <c r="P110" s="105"/>
      <c r="Q110" s="105"/>
      <c r="R110" s="105"/>
      <c r="S110" s="105"/>
      <c r="T110" s="105"/>
      <c r="U110" s="105"/>
      <c r="V110" s="410"/>
      <c r="W110" s="410"/>
      <c r="X110" s="105"/>
      <c r="Y110" s="105"/>
      <c r="Z110" s="105"/>
      <c r="AA110" s="105"/>
      <c r="AB110" s="105"/>
      <c r="AC110" s="105"/>
      <c r="AD110" s="105"/>
      <c r="AE110" s="105"/>
      <c r="AF110" s="410"/>
      <c r="AG110" s="105"/>
      <c r="AH110" s="105"/>
      <c r="AI110" s="105"/>
      <c r="AJ110" s="105"/>
      <c r="AK110" s="105"/>
      <c r="AL110" s="105"/>
      <c r="AM110" s="105"/>
      <c r="AN110" s="139"/>
      <c r="AO110" s="139"/>
      <c r="AP110" s="140"/>
      <c r="AQ110" s="102"/>
    </row>
    <row r="111" spans="1:43" ht="14.45" customHeight="1" x14ac:dyDescent="0.2">
      <c r="A111" s="152" t="s">
        <v>328</v>
      </c>
      <c r="B111" s="177" t="s">
        <v>329</v>
      </c>
      <c r="C111" s="109"/>
      <c r="D111" s="109"/>
      <c r="E111" s="122"/>
      <c r="F111" s="122"/>
      <c r="G111" s="122"/>
      <c r="H111" s="118"/>
      <c r="I111" s="122"/>
      <c r="J111" s="122"/>
      <c r="K111" s="119"/>
      <c r="L111" s="122"/>
      <c r="M111" s="109"/>
      <c r="N111" s="109"/>
      <c r="O111" s="109"/>
      <c r="P111" s="109"/>
      <c r="Q111" s="109"/>
      <c r="R111" s="109"/>
      <c r="S111" s="109"/>
      <c r="T111" s="109"/>
      <c r="U111" s="109"/>
      <c r="V111" s="109"/>
      <c r="W111" s="123"/>
      <c r="X111" s="122"/>
      <c r="Y111" s="122"/>
      <c r="Z111" s="122"/>
      <c r="AA111" s="122"/>
      <c r="AB111" s="122"/>
      <c r="AC111" s="122"/>
      <c r="AD111" s="122"/>
      <c r="AE111" s="122"/>
      <c r="AF111" s="412"/>
      <c r="AG111" s="122"/>
      <c r="AH111" s="109"/>
      <c r="AI111" s="109"/>
      <c r="AJ111" s="109"/>
      <c r="AK111" s="109"/>
      <c r="AL111" s="387"/>
      <c r="AM111" s="122"/>
      <c r="AN111" s="123"/>
      <c r="AO111" s="122"/>
      <c r="AP111" s="111">
        <f t="shared" ref="AP111:AP135" si="19">SUM(C111:AO111)</f>
        <v>0</v>
      </c>
      <c r="AQ111" s="102"/>
    </row>
    <row r="112" spans="1:43" ht="14.45" customHeight="1" x14ac:dyDescent="0.2">
      <c r="A112" s="152" t="s">
        <v>330</v>
      </c>
      <c r="B112" s="177" t="s">
        <v>331</v>
      </c>
      <c r="C112" s="109"/>
      <c r="D112" s="109"/>
      <c r="E112" s="122">
        <v>11</v>
      </c>
      <c r="F112" s="122"/>
      <c r="G112" s="122">
        <v>5</v>
      </c>
      <c r="H112" s="118"/>
      <c r="I112" s="122"/>
      <c r="J112" s="122"/>
      <c r="K112" s="119"/>
      <c r="L112" s="122"/>
      <c r="M112" s="109"/>
      <c r="N112" s="109"/>
      <c r="O112" s="109"/>
      <c r="P112" s="109"/>
      <c r="Q112" s="109"/>
      <c r="R112" s="109"/>
      <c r="S112" s="109"/>
      <c r="T112" s="109"/>
      <c r="U112" s="109">
        <v>186</v>
      </c>
      <c r="V112" s="109"/>
      <c r="W112" s="123"/>
      <c r="X112" s="122"/>
      <c r="Y112" s="122"/>
      <c r="Z112" s="122"/>
      <c r="AA112" s="122"/>
      <c r="AB112" s="122"/>
      <c r="AC112" s="122"/>
      <c r="AD112" s="122"/>
      <c r="AE112" s="122"/>
      <c r="AF112" s="412"/>
      <c r="AG112" s="122"/>
      <c r="AH112" s="109">
        <v>3</v>
      </c>
      <c r="AI112" s="109"/>
      <c r="AJ112" s="109"/>
      <c r="AK112" s="109"/>
      <c r="AL112" s="387"/>
      <c r="AM112" s="122"/>
      <c r="AN112" s="123"/>
      <c r="AO112" s="122">
        <v>6910</v>
      </c>
      <c r="AP112" s="111">
        <f t="shared" si="19"/>
        <v>7115</v>
      </c>
      <c r="AQ112" s="102"/>
    </row>
    <row r="113" spans="1:43" ht="14.45" customHeight="1" x14ac:dyDescent="0.2">
      <c r="A113" s="152" t="s">
        <v>332</v>
      </c>
      <c r="B113" s="177" t="s">
        <v>333</v>
      </c>
      <c r="C113" s="109"/>
      <c r="D113" s="109"/>
      <c r="E113" s="122"/>
      <c r="F113" s="122"/>
      <c r="G113" s="122"/>
      <c r="H113" s="118"/>
      <c r="I113" s="122"/>
      <c r="J113" s="122"/>
      <c r="K113" s="119"/>
      <c r="L113" s="122"/>
      <c r="M113" s="109"/>
      <c r="N113" s="109"/>
      <c r="O113" s="109"/>
      <c r="P113" s="109"/>
      <c r="Q113" s="109"/>
      <c r="R113" s="109"/>
      <c r="S113" s="109"/>
      <c r="T113" s="109"/>
      <c r="U113" s="109"/>
      <c r="V113" s="109"/>
      <c r="W113" s="123"/>
      <c r="X113" s="122"/>
      <c r="Y113" s="122"/>
      <c r="Z113" s="122"/>
      <c r="AA113" s="122"/>
      <c r="AB113" s="122"/>
      <c r="AC113" s="122"/>
      <c r="AD113" s="122"/>
      <c r="AE113" s="122"/>
      <c r="AF113" s="412"/>
      <c r="AG113" s="122"/>
      <c r="AH113" s="109"/>
      <c r="AI113" s="109"/>
      <c r="AJ113" s="109"/>
      <c r="AK113" s="109"/>
      <c r="AL113" s="387"/>
      <c r="AM113" s="122"/>
      <c r="AN113" s="123"/>
      <c r="AO113" s="122"/>
      <c r="AP113" s="111">
        <f t="shared" si="19"/>
        <v>0</v>
      </c>
      <c r="AQ113" s="102"/>
    </row>
    <row r="114" spans="1:43" ht="14.45" customHeight="1" x14ac:dyDescent="0.2">
      <c r="A114" s="152" t="s">
        <v>334</v>
      </c>
      <c r="B114" s="177" t="s">
        <v>335</v>
      </c>
      <c r="C114" s="109"/>
      <c r="D114" s="123"/>
      <c r="E114" s="122"/>
      <c r="F114" s="122"/>
      <c r="G114" s="122"/>
      <c r="H114" s="118"/>
      <c r="I114" s="122"/>
      <c r="J114" s="122"/>
      <c r="K114" s="119"/>
      <c r="L114" s="122"/>
      <c r="M114" s="109"/>
      <c r="N114" s="109"/>
      <c r="O114" s="109"/>
      <c r="P114" s="109"/>
      <c r="Q114" s="109"/>
      <c r="R114" s="109"/>
      <c r="S114" s="109"/>
      <c r="T114" s="109"/>
      <c r="U114" s="109"/>
      <c r="V114" s="109"/>
      <c r="W114" s="123"/>
      <c r="X114" s="122"/>
      <c r="Y114" s="122"/>
      <c r="Z114" s="122"/>
      <c r="AA114" s="122"/>
      <c r="AB114" s="122"/>
      <c r="AC114" s="122"/>
      <c r="AD114" s="122"/>
      <c r="AE114" s="122"/>
      <c r="AF114" s="412"/>
      <c r="AG114" s="122"/>
      <c r="AH114" s="119"/>
      <c r="AI114" s="109"/>
      <c r="AJ114" s="109"/>
      <c r="AK114" s="109"/>
      <c r="AL114" s="387"/>
      <c r="AM114" s="122"/>
      <c r="AN114" s="123"/>
      <c r="AO114" s="122"/>
      <c r="AP114" s="111">
        <f t="shared" si="19"/>
        <v>0</v>
      </c>
      <c r="AQ114" s="102"/>
    </row>
    <row r="115" spans="1:43" ht="14.45" customHeight="1" x14ac:dyDescent="0.2">
      <c r="A115" s="152" t="s">
        <v>737</v>
      </c>
      <c r="B115" s="177" t="s">
        <v>766</v>
      </c>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299"/>
      <c r="AK115" s="109"/>
      <c r="AL115" s="387"/>
      <c r="AM115" s="109"/>
      <c r="AN115" s="123"/>
      <c r="AO115" s="122"/>
      <c r="AP115" s="111">
        <f t="shared" si="19"/>
        <v>0</v>
      </c>
      <c r="AQ115" s="102"/>
    </row>
    <row r="116" spans="1:43" ht="14.45" customHeight="1" x14ac:dyDescent="0.2">
      <c r="A116" s="152" t="s">
        <v>738</v>
      </c>
      <c r="B116" s="177" t="s">
        <v>767</v>
      </c>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299"/>
      <c r="AK116" s="109"/>
      <c r="AL116" s="415"/>
      <c r="AM116" s="109"/>
      <c r="AN116" s="123"/>
      <c r="AO116" s="122"/>
      <c r="AP116" s="111">
        <f t="shared" si="19"/>
        <v>0</v>
      </c>
      <c r="AQ116" s="102"/>
    </row>
    <row r="117" spans="1:43" ht="14.45" customHeight="1" x14ac:dyDescent="0.2">
      <c r="A117" s="152" t="s">
        <v>739</v>
      </c>
      <c r="B117" s="177" t="s">
        <v>768</v>
      </c>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299"/>
      <c r="AK117" s="109"/>
      <c r="AL117" s="415"/>
      <c r="AM117" s="109"/>
      <c r="AN117" s="123"/>
      <c r="AO117" s="122"/>
      <c r="AP117" s="111">
        <f t="shared" si="19"/>
        <v>0</v>
      </c>
      <c r="AQ117" s="102"/>
    </row>
    <row r="118" spans="1:43" ht="14.45" customHeight="1" x14ac:dyDescent="0.2">
      <c r="A118" s="159" t="s">
        <v>336</v>
      </c>
      <c r="B118" s="178" t="s">
        <v>789</v>
      </c>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299"/>
      <c r="AK118" s="109"/>
      <c r="AL118" s="387"/>
      <c r="AM118" s="109"/>
      <c r="AN118" s="123"/>
      <c r="AO118" s="122"/>
      <c r="AP118" s="111">
        <f t="shared" si="19"/>
        <v>0</v>
      </c>
      <c r="AQ118" s="102"/>
    </row>
    <row r="119" spans="1:43" ht="14.45" customHeight="1" x14ac:dyDescent="0.2">
      <c r="A119" s="159" t="s">
        <v>743</v>
      </c>
      <c r="B119" s="178" t="s">
        <v>769</v>
      </c>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299"/>
      <c r="AK119" s="109"/>
      <c r="AL119" s="387"/>
      <c r="AM119" s="109"/>
      <c r="AN119" s="123"/>
      <c r="AO119" s="122"/>
      <c r="AP119" s="111">
        <f t="shared" si="19"/>
        <v>0</v>
      </c>
      <c r="AQ119" s="102"/>
    </row>
    <row r="120" spans="1:43" ht="14.45" customHeight="1" x14ac:dyDescent="0.2">
      <c r="A120" s="159" t="s">
        <v>744</v>
      </c>
      <c r="B120" s="178" t="s">
        <v>770</v>
      </c>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299"/>
      <c r="AK120" s="109"/>
      <c r="AL120" s="387"/>
      <c r="AM120" s="109"/>
      <c r="AN120" s="123"/>
      <c r="AO120" s="122"/>
      <c r="AP120" s="111">
        <f t="shared" si="19"/>
        <v>0</v>
      </c>
      <c r="AQ120" s="102"/>
    </row>
    <row r="121" spans="1:43" ht="14.45" customHeight="1" x14ac:dyDescent="0.2">
      <c r="A121" s="159" t="s">
        <v>745</v>
      </c>
      <c r="B121" s="178" t="s">
        <v>771</v>
      </c>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299"/>
      <c r="AK121" s="109"/>
      <c r="AL121" s="387"/>
      <c r="AM121" s="109"/>
      <c r="AN121" s="123"/>
      <c r="AO121" s="122"/>
      <c r="AP121" s="111">
        <f t="shared" si="19"/>
        <v>0</v>
      </c>
      <c r="AQ121" s="102"/>
    </row>
    <row r="122" spans="1:43" ht="14.45" customHeight="1" x14ac:dyDescent="0.2">
      <c r="A122" s="159" t="s">
        <v>338</v>
      </c>
      <c r="B122" s="178" t="s">
        <v>339</v>
      </c>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299"/>
      <c r="AK122" s="109"/>
      <c r="AL122" s="388"/>
      <c r="AM122" s="109"/>
      <c r="AN122" s="123"/>
      <c r="AO122" s="122"/>
      <c r="AP122" s="111">
        <f t="shared" si="19"/>
        <v>0</v>
      </c>
      <c r="AQ122" s="102"/>
    </row>
    <row r="123" spans="1:43" ht="14.45" customHeight="1" x14ac:dyDescent="0.2">
      <c r="A123" s="159" t="s">
        <v>340</v>
      </c>
      <c r="B123" s="178" t="s">
        <v>341</v>
      </c>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299"/>
      <c r="AK123" s="109"/>
      <c r="AL123" s="387"/>
      <c r="AM123" s="109"/>
      <c r="AN123" s="123"/>
      <c r="AO123" s="122"/>
      <c r="AP123" s="111">
        <f t="shared" si="19"/>
        <v>0</v>
      </c>
      <c r="AQ123" s="102"/>
    </row>
    <row r="124" spans="1:43" ht="14.45" customHeight="1" x14ac:dyDescent="0.2">
      <c r="A124" s="152" t="s">
        <v>342</v>
      </c>
      <c r="B124" s="177" t="s">
        <v>343</v>
      </c>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299"/>
      <c r="AK124" s="109"/>
      <c r="AL124" s="387"/>
      <c r="AM124" s="109"/>
      <c r="AN124" s="123"/>
      <c r="AO124" s="122"/>
      <c r="AP124" s="111">
        <f t="shared" si="19"/>
        <v>0</v>
      </c>
      <c r="AQ124" s="102"/>
    </row>
    <row r="125" spans="1:43" ht="14.45" customHeight="1" x14ac:dyDescent="0.2">
      <c r="A125" s="159" t="s">
        <v>344</v>
      </c>
      <c r="B125" s="178" t="s">
        <v>345</v>
      </c>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299"/>
      <c r="AK125" s="109"/>
      <c r="AL125" s="109"/>
      <c r="AM125" s="109"/>
      <c r="AN125" s="123"/>
      <c r="AO125" s="122"/>
      <c r="AP125" s="111">
        <f t="shared" si="19"/>
        <v>0</v>
      </c>
      <c r="AQ125" s="102"/>
    </row>
    <row r="126" spans="1:43" ht="14.45" customHeight="1" x14ac:dyDescent="0.2">
      <c r="A126" s="159" t="s">
        <v>346</v>
      </c>
      <c r="B126" s="178" t="s">
        <v>347</v>
      </c>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299"/>
      <c r="AK126" s="109"/>
      <c r="AL126" s="109"/>
      <c r="AM126" s="109"/>
      <c r="AN126" s="123"/>
      <c r="AO126" s="122"/>
      <c r="AP126" s="111">
        <f t="shared" si="19"/>
        <v>0</v>
      </c>
      <c r="AQ126" s="102"/>
    </row>
    <row r="127" spans="1:43" ht="14.45" customHeight="1" x14ac:dyDescent="0.2">
      <c r="A127" s="159" t="s">
        <v>348</v>
      </c>
      <c r="B127" s="178" t="s">
        <v>349</v>
      </c>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299"/>
      <c r="AK127" s="109"/>
      <c r="AL127" s="390"/>
      <c r="AM127" s="109"/>
      <c r="AN127" s="123"/>
      <c r="AO127" s="122"/>
      <c r="AP127" s="111">
        <f t="shared" si="19"/>
        <v>0</v>
      </c>
      <c r="AQ127" s="102"/>
    </row>
    <row r="128" spans="1:43" ht="14.45" customHeight="1" x14ac:dyDescent="0.2">
      <c r="A128" s="152" t="s">
        <v>350</v>
      </c>
      <c r="B128" s="179" t="s">
        <v>351</v>
      </c>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299"/>
      <c r="AK128" s="109"/>
      <c r="AL128" s="109"/>
      <c r="AM128" s="109"/>
      <c r="AN128" s="123"/>
      <c r="AO128" s="122"/>
      <c r="AP128" s="111">
        <f t="shared" si="19"/>
        <v>0</v>
      </c>
      <c r="AQ128" s="102"/>
    </row>
    <row r="129" spans="1:43" ht="14.45" customHeight="1" x14ac:dyDescent="0.2">
      <c r="A129" s="161" t="s">
        <v>352</v>
      </c>
      <c r="B129" s="180" t="s">
        <v>353</v>
      </c>
      <c r="C129" s="109"/>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299">
        <v>434</v>
      </c>
      <c r="AK129" s="109"/>
      <c r="AL129" s="109"/>
      <c r="AM129" s="109"/>
      <c r="AN129" s="123"/>
      <c r="AO129" s="122"/>
      <c r="AP129" s="111">
        <f t="shared" si="19"/>
        <v>434</v>
      </c>
      <c r="AQ129" s="102"/>
    </row>
    <row r="130" spans="1:43" ht="14.45" customHeight="1" x14ac:dyDescent="0.2">
      <c r="A130" s="161" t="s">
        <v>354</v>
      </c>
      <c r="B130" s="180" t="s">
        <v>355</v>
      </c>
      <c r="C130" s="109"/>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299"/>
      <c r="AK130" s="109"/>
      <c r="AL130" s="109"/>
      <c r="AM130" s="109"/>
      <c r="AN130" s="123"/>
      <c r="AO130" s="122"/>
      <c r="AP130" s="111">
        <f t="shared" si="19"/>
        <v>0</v>
      </c>
      <c r="AQ130" s="102"/>
    </row>
    <row r="131" spans="1:43" ht="14.45" customHeight="1" x14ac:dyDescent="0.2">
      <c r="A131" s="161" t="s">
        <v>356</v>
      </c>
      <c r="B131" s="180" t="s">
        <v>772</v>
      </c>
      <c r="C131" s="109"/>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299"/>
      <c r="AK131" s="109"/>
      <c r="AL131" s="109"/>
      <c r="AM131" s="109"/>
      <c r="AN131" s="123"/>
      <c r="AO131" s="122"/>
      <c r="AP131" s="111">
        <f t="shared" si="19"/>
        <v>0</v>
      </c>
      <c r="AQ131" s="102"/>
    </row>
    <row r="132" spans="1:43" ht="14.45" customHeight="1" x14ac:dyDescent="0.2">
      <c r="A132" s="161" t="s">
        <v>750</v>
      </c>
      <c r="B132" s="180" t="s">
        <v>773</v>
      </c>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299"/>
      <c r="AK132" s="109"/>
      <c r="AL132" s="109"/>
      <c r="AM132" s="109"/>
      <c r="AN132" s="123"/>
      <c r="AO132" s="122"/>
      <c r="AP132" s="111">
        <f t="shared" si="19"/>
        <v>0</v>
      </c>
      <c r="AQ132" s="102"/>
    </row>
    <row r="133" spans="1:43" ht="14.45" customHeight="1" x14ac:dyDescent="0.2">
      <c r="A133" s="161" t="s">
        <v>751</v>
      </c>
      <c r="B133" s="180" t="s">
        <v>774</v>
      </c>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299"/>
      <c r="AK133" s="109"/>
      <c r="AL133" s="109"/>
      <c r="AM133" s="109"/>
      <c r="AN133" s="123"/>
      <c r="AO133" s="122"/>
      <c r="AP133" s="111">
        <f t="shared" si="19"/>
        <v>0</v>
      </c>
      <c r="AQ133" s="102"/>
    </row>
    <row r="134" spans="1:43" ht="14.45" customHeight="1" x14ac:dyDescent="0.2">
      <c r="A134" s="161" t="s">
        <v>752</v>
      </c>
      <c r="B134" s="179" t="s">
        <v>775</v>
      </c>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299"/>
      <c r="AK134" s="109"/>
      <c r="AL134" s="109"/>
      <c r="AM134" s="109"/>
      <c r="AN134" s="123"/>
      <c r="AO134" s="122"/>
      <c r="AP134" s="111">
        <f t="shared" si="19"/>
        <v>0</v>
      </c>
      <c r="AQ134" s="102"/>
    </row>
    <row r="135" spans="1:43" ht="15.75" x14ac:dyDescent="0.2">
      <c r="A135" s="162" t="s">
        <v>357</v>
      </c>
      <c r="B135" s="163"/>
      <c r="C135" s="160">
        <f t="shared" ref="C135:W135" si="20">SUM(C111:C134)</f>
        <v>0</v>
      </c>
      <c r="D135" s="133">
        <f t="shared" si="20"/>
        <v>0</v>
      </c>
      <c r="E135" s="129">
        <f t="shared" si="20"/>
        <v>11</v>
      </c>
      <c r="F135" s="129">
        <f t="shared" si="20"/>
        <v>0</v>
      </c>
      <c r="G135" s="129">
        <f t="shared" si="20"/>
        <v>5</v>
      </c>
      <c r="H135" s="131">
        <f t="shared" si="20"/>
        <v>0</v>
      </c>
      <c r="I135" s="129">
        <f t="shared" si="20"/>
        <v>0</v>
      </c>
      <c r="J135" s="129">
        <f t="shared" si="20"/>
        <v>0</v>
      </c>
      <c r="K135" s="132">
        <f t="shared" si="20"/>
        <v>0</v>
      </c>
      <c r="L135" s="129">
        <f t="shared" si="20"/>
        <v>0</v>
      </c>
      <c r="M135" s="160">
        <f t="shared" si="20"/>
        <v>0</v>
      </c>
      <c r="N135" s="160">
        <f t="shared" si="20"/>
        <v>0</v>
      </c>
      <c r="O135" s="160">
        <f t="shared" si="20"/>
        <v>0</v>
      </c>
      <c r="P135" s="160">
        <f t="shared" si="20"/>
        <v>0</v>
      </c>
      <c r="Q135" s="160">
        <f t="shared" si="20"/>
        <v>0</v>
      </c>
      <c r="R135" s="160">
        <f t="shared" si="20"/>
        <v>0</v>
      </c>
      <c r="S135" s="160">
        <f t="shared" si="20"/>
        <v>0</v>
      </c>
      <c r="T135" s="160">
        <f t="shared" si="20"/>
        <v>0</v>
      </c>
      <c r="U135" s="160">
        <f t="shared" si="20"/>
        <v>186</v>
      </c>
      <c r="V135" s="160">
        <f t="shared" si="20"/>
        <v>0</v>
      </c>
      <c r="W135" s="160">
        <f t="shared" si="20"/>
        <v>0</v>
      </c>
      <c r="X135" s="129">
        <f t="shared" ref="X135:AF135" si="21">SUM(X111:X134)</f>
        <v>0</v>
      </c>
      <c r="Y135" s="305">
        <f t="shared" si="21"/>
        <v>0</v>
      </c>
      <c r="Z135" s="129">
        <f t="shared" si="21"/>
        <v>0</v>
      </c>
      <c r="AA135" s="129">
        <f t="shared" si="21"/>
        <v>0</v>
      </c>
      <c r="AB135" s="129">
        <f t="shared" si="21"/>
        <v>0</v>
      </c>
      <c r="AC135" s="129">
        <f t="shared" si="21"/>
        <v>0</v>
      </c>
      <c r="AD135" s="129">
        <f t="shared" si="21"/>
        <v>0</v>
      </c>
      <c r="AE135" s="129">
        <f t="shared" si="21"/>
        <v>0</v>
      </c>
      <c r="AF135" s="129">
        <f t="shared" si="21"/>
        <v>0</v>
      </c>
      <c r="AG135" s="129">
        <f t="shared" ref="AG135:AO135" si="22">SUM(AG111:AG134)</f>
        <v>0</v>
      </c>
      <c r="AH135" s="132">
        <f t="shared" si="22"/>
        <v>3</v>
      </c>
      <c r="AI135" s="160">
        <f t="shared" si="22"/>
        <v>0</v>
      </c>
      <c r="AJ135" s="300">
        <f t="shared" si="22"/>
        <v>434</v>
      </c>
      <c r="AK135" s="160">
        <f t="shared" si="22"/>
        <v>0</v>
      </c>
      <c r="AL135" s="389">
        <f t="shared" si="22"/>
        <v>0</v>
      </c>
      <c r="AM135" s="129">
        <f t="shared" si="22"/>
        <v>0</v>
      </c>
      <c r="AN135" s="133">
        <f t="shared" si="22"/>
        <v>0</v>
      </c>
      <c r="AO135" s="129">
        <f t="shared" si="22"/>
        <v>6910</v>
      </c>
      <c r="AP135" s="111">
        <f t="shared" si="19"/>
        <v>7549</v>
      </c>
      <c r="AQ135" s="134"/>
    </row>
    <row r="136" spans="1:43" ht="8.25" customHeight="1" x14ac:dyDescent="0.2">
      <c r="A136" s="135"/>
      <c r="B136" s="136"/>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c r="AB136" s="139"/>
      <c r="AC136" s="139"/>
      <c r="AD136" s="139"/>
      <c r="AE136" s="139"/>
      <c r="AF136" s="139"/>
      <c r="AG136" s="139"/>
      <c r="AH136" s="139"/>
      <c r="AI136" s="139"/>
      <c r="AJ136" s="139"/>
      <c r="AK136" s="138"/>
      <c r="AL136" s="138"/>
      <c r="AM136" s="138"/>
      <c r="AN136" s="138"/>
      <c r="AO136" s="138"/>
      <c r="AP136" s="107"/>
      <c r="AQ136" s="102"/>
    </row>
    <row r="137" spans="1:43" ht="15" x14ac:dyDescent="0.25">
      <c r="A137" s="551" t="s">
        <v>358</v>
      </c>
      <c r="B137" s="552"/>
      <c r="C137" s="105"/>
      <c r="D137" s="105"/>
      <c r="E137" s="105"/>
      <c r="F137" s="105"/>
      <c r="G137" s="105"/>
      <c r="H137" s="105"/>
      <c r="I137" s="105"/>
      <c r="J137" s="105"/>
      <c r="K137" s="105"/>
      <c r="L137" s="105"/>
      <c r="M137" s="105"/>
      <c r="N137" s="105"/>
      <c r="O137" s="105"/>
      <c r="P137" s="105"/>
      <c r="Q137" s="105"/>
      <c r="R137" s="105"/>
      <c r="S137" s="105"/>
      <c r="T137" s="105"/>
      <c r="U137" s="105"/>
      <c r="V137" s="105"/>
      <c r="W137" s="410"/>
      <c r="X137" s="105"/>
      <c r="Y137" s="105"/>
      <c r="Z137" s="105"/>
      <c r="AA137" s="105"/>
      <c r="AB137" s="105"/>
      <c r="AC137" s="105"/>
      <c r="AD137" s="105"/>
      <c r="AE137" s="105"/>
      <c r="AF137" s="410"/>
      <c r="AG137" s="105"/>
      <c r="AH137" s="105"/>
      <c r="AI137" s="105"/>
      <c r="AJ137" s="105"/>
      <c r="AK137" s="138"/>
      <c r="AL137" s="139"/>
      <c r="AM137" s="105"/>
      <c r="AN137" s="139"/>
      <c r="AO137" s="139"/>
      <c r="AP137" s="140"/>
      <c r="AQ137" s="102"/>
    </row>
    <row r="138" spans="1:43" ht="14.45" customHeight="1" x14ac:dyDescent="0.2">
      <c r="A138" s="152" t="s">
        <v>359</v>
      </c>
      <c r="B138" s="177" t="s">
        <v>360</v>
      </c>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23"/>
      <c r="AK138" s="122">
        <v>85429</v>
      </c>
      <c r="AL138" s="119"/>
      <c r="AM138" s="109"/>
      <c r="AN138" s="123"/>
      <c r="AO138" s="122"/>
      <c r="AP138" s="111">
        <f t="shared" ref="AP138:AP155" si="23">SUM(C138:AO138)</f>
        <v>85429</v>
      </c>
      <c r="AQ138" s="102"/>
    </row>
    <row r="139" spans="1:43" ht="14.45" customHeight="1" x14ac:dyDescent="0.2">
      <c r="A139" s="152" t="s">
        <v>361</v>
      </c>
      <c r="B139" s="177" t="s">
        <v>362</v>
      </c>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23"/>
      <c r="AK139" s="122">
        <v>55385</v>
      </c>
      <c r="AL139" s="119"/>
      <c r="AM139" s="109"/>
      <c r="AN139" s="123"/>
      <c r="AO139" s="122"/>
      <c r="AP139" s="111">
        <f t="shared" si="23"/>
        <v>55385</v>
      </c>
      <c r="AQ139" s="102"/>
    </row>
    <row r="140" spans="1:43" ht="14.45" customHeight="1" x14ac:dyDescent="0.2">
      <c r="A140" s="152" t="s">
        <v>363</v>
      </c>
      <c r="B140" s="177" t="s">
        <v>364</v>
      </c>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23"/>
      <c r="AK140" s="122">
        <v>-85303</v>
      </c>
      <c r="AL140" s="119"/>
      <c r="AM140" s="109"/>
      <c r="AN140" s="123"/>
      <c r="AO140" s="122"/>
      <c r="AP140" s="111">
        <f t="shared" si="23"/>
        <v>-85303</v>
      </c>
      <c r="AQ140" s="102"/>
    </row>
    <row r="141" spans="1:43" ht="14.45" customHeight="1" x14ac:dyDescent="0.2">
      <c r="A141" s="152" t="s">
        <v>365</v>
      </c>
      <c r="B141" s="179" t="s">
        <v>366</v>
      </c>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13"/>
      <c r="AK141" s="109"/>
      <c r="AL141" s="122">
        <v>3587</v>
      </c>
      <c r="AM141" s="119"/>
      <c r="AN141" s="122"/>
      <c r="AO141" s="122"/>
      <c r="AP141" s="111">
        <f t="shared" si="23"/>
        <v>3587</v>
      </c>
      <c r="AQ141" s="102"/>
    </row>
    <row r="142" spans="1:43" ht="14.45" customHeight="1" x14ac:dyDescent="0.2">
      <c r="A142" s="152" t="s">
        <v>367</v>
      </c>
      <c r="B142" s="177" t="s">
        <v>368</v>
      </c>
      <c r="C142" s="109"/>
      <c r="D142" s="109"/>
      <c r="E142" s="109"/>
      <c r="F142" s="109"/>
      <c r="G142" s="109"/>
      <c r="H142" s="109"/>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23"/>
      <c r="AJ142" s="122"/>
      <c r="AK142" s="119"/>
      <c r="AL142" s="109"/>
      <c r="AM142" s="109"/>
      <c r="AN142" s="123"/>
      <c r="AO142" s="122"/>
      <c r="AP142" s="111">
        <f t="shared" si="23"/>
        <v>0</v>
      </c>
      <c r="AQ142" s="102"/>
    </row>
    <row r="143" spans="1:43" ht="14.45" customHeight="1" x14ac:dyDescent="0.2">
      <c r="A143" s="152" t="s">
        <v>369</v>
      </c>
      <c r="B143" s="177" t="s">
        <v>370</v>
      </c>
      <c r="C143" s="109"/>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23"/>
      <c r="AJ143" s="122"/>
      <c r="AK143" s="119"/>
      <c r="AL143" s="109"/>
      <c r="AM143" s="109"/>
      <c r="AN143" s="123"/>
      <c r="AO143" s="122"/>
      <c r="AP143" s="111">
        <f t="shared" si="23"/>
        <v>0</v>
      </c>
      <c r="AQ143" s="102"/>
    </row>
    <row r="144" spans="1:43" ht="14.45" customHeight="1" x14ac:dyDescent="0.2">
      <c r="A144" s="152" t="s">
        <v>371</v>
      </c>
      <c r="B144" s="177" t="s">
        <v>372</v>
      </c>
      <c r="C144" s="109"/>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23"/>
      <c r="AJ144" s="122"/>
      <c r="AK144" s="119"/>
      <c r="AL144" s="109"/>
      <c r="AM144" s="109"/>
      <c r="AN144" s="123"/>
      <c r="AO144" s="122"/>
      <c r="AP144" s="111">
        <f t="shared" si="23"/>
        <v>0</v>
      </c>
      <c r="AQ144" s="102"/>
    </row>
    <row r="145" spans="1:43" ht="14.45" customHeight="1" x14ac:dyDescent="0.2">
      <c r="A145" s="152" t="s">
        <v>373</v>
      </c>
      <c r="B145" s="177" t="s">
        <v>374</v>
      </c>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23"/>
      <c r="AJ145" s="122"/>
      <c r="AK145" s="119"/>
      <c r="AL145" s="109"/>
      <c r="AM145" s="109"/>
      <c r="AN145" s="123"/>
      <c r="AO145" s="122"/>
      <c r="AP145" s="111">
        <f t="shared" si="23"/>
        <v>0</v>
      </c>
      <c r="AQ145" s="102"/>
    </row>
    <row r="146" spans="1:43" ht="14.45" customHeight="1" x14ac:dyDescent="0.2">
      <c r="A146" s="159" t="s">
        <v>375</v>
      </c>
      <c r="B146" s="178" t="s">
        <v>376</v>
      </c>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23"/>
      <c r="AJ146" s="122"/>
      <c r="AK146" s="119"/>
      <c r="AL146" s="109"/>
      <c r="AM146" s="109"/>
      <c r="AN146" s="123"/>
      <c r="AO146" s="122"/>
      <c r="AP146" s="111">
        <f t="shared" si="23"/>
        <v>0</v>
      </c>
      <c r="AQ146" s="102"/>
    </row>
    <row r="147" spans="1:43" ht="14.45" customHeight="1" x14ac:dyDescent="0.2">
      <c r="A147" s="159" t="s">
        <v>776</v>
      </c>
      <c r="B147" s="178" t="s">
        <v>865</v>
      </c>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23"/>
      <c r="AJ147" s="122"/>
      <c r="AK147" s="119"/>
      <c r="AL147" s="109"/>
      <c r="AM147" s="109"/>
      <c r="AN147" s="123"/>
      <c r="AO147" s="122"/>
      <c r="AP147" s="111">
        <f t="shared" si="23"/>
        <v>0</v>
      </c>
      <c r="AQ147" s="102"/>
    </row>
    <row r="148" spans="1:43" ht="14.45" customHeight="1" x14ac:dyDescent="0.2">
      <c r="A148" s="159" t="s">
        <v>777</v>
      </c>
      <c r="B148" s="178" t="s">
        <v>866</v>
      </c>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23"/>
      <c r="AJ148" s="122"/>
      <c r="AK148" s="119"/>
      <c r="AL148" s="109"/>
      <c r="AM148" s="109"/>
      <c r="AN148" s="123"/>
      <c r="AO148" s="122"/>
      <c r="AP148" s="111">
        <f t="shared" si="23"/>
        <v>0</v>
      </c>
      <c r="AQ148" s="102"/>
    </row>
    <row r="149" spans="1:43" ht="14.45" customHeight="1" x14ac:dyDescent="0.2">
      <c r="A149" s="159" t="s">
        <v>778</v>
      </c>
      <c r="B149" s="178" t="s">
        <v>867</v>
      </c>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23"/>
      <c r="AJ149" s="122"/>
      <c r="AK149" s="119"/>
      <c r="AL149" s="109"/>
      <c r="AM149" s="109"/>
      <c r="AN149" s="123"/>
      <c r="AO149" s="122"/>
      <c r="AP149" s="111">
        <f t="shared" si="23"/>
        <v>0</v>
      </c>
      <c r="AQ149" s="102"/>
    </row>
    <row r="150" spans="1:43" ht="14.45" customHeight="1" x14ac:dyDescent="0.2">
      <c r="A150" s="152" t="s">
        <v>377</v>
      </c>
      <c r="B150" s="177" t="s">
        <v>378</v>
      </c>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23"/>
      <c r="AJ150" s="122">
        <v>-1917</v>
      </c>
      <c r="AK150" s="119"/>
      <c r="AL150" s="109"/>
      <c r="AM150" s="109"/>
      <c r="AN150" s="123"/>
      <c r="AO150" s="122"/>
      <c r="AP150" s="111">
        <f t="shared" si="23"/>
        <v>-1917</v>
      </c>
      <c r="AQ150" s="102"/>
    </row>
    <row r="151" spans="1:43" ht="14.45" customHeight="1" x14ac:dyDescent="0.2">
      <c r="A151" s="152" t="s">
        <v>379</v>
      </c>
      <c r="B151" s="177" t="s">
        <v>380</v>
      </c>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23"/>
      <c r="AJ151" s="122"/>
      <c r="AK151" s="119"/>
      <c r="AL151" s="109"/>
      <c r="AM151" s="109"/>
      <c r="AN151" s="123"/>
      <c r="AO151" s="122"/>
      <c r="AP151" s="111">
        <f t="shared" si="23"/>
        <v>0</v>
      </c>
      <c r="AQ151" s="102"/>
    </row>
    <row r="152" spans="1:43" ht="14.45" customHeight="1" x14ac:dyDescent="0.2">
      <c r="A152" s="152" t="s">
        <v>381</v>
      </c>
      <c r="B152" s="177" t="s">
        <v>382</v>
      </c>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23"/>
      <c r="AJ152" s="122">
        <v>-500</v>
      </c>
      <c r="AK152" s="119"/>
      <c r="AL152" s="109"/>
      <c r="AM152" s="109"/>
      <c r="AN152" s="123"/>
      <c r="AO152" s="122"/>
      <c r="AP152" s="111">
        <f t="shared" si="23"/>
        <v>-500</v>
      </c>
      <c r="AQ152" s="102"/>
    </row>
    <row r="153" spans="1:43" ht="14.45" customHeight="1" x14ac:dyDescent="0.2">
      <c r="A153" s="161" t="s">
        <v>383</v>
      </c>
      <c r="B153" s="181" t="s">
        <v>384</v>
      </c>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23"/>
      <c r="AJ153" s="122"/>
      <c r="AK153" s="119"/>
      <c r="AL153" s="109"/>
      <c r="AM153" s="109"/>
      <c r="AN153" s="123"/>
      <c r="AO153" s="122"/>
      <c r="AP153" s="111">
        <f t="shared" si="23"/>
        <v>0</v>
      </c>
      <c r="AQ153" s="102"/>
    </row>
    <row r="154" spans="1:43" ht="14.45" customHeight="1" x14ac:dyDescent="0.2">
      <c r="A154" s="161" t="s">
        <v>619</v>
      </c>
      <c r="B154" s="378" t="s">
        <v>641</v>
      </c>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23"/>
      <c r="AJ154" s="117"/>
      <c r="AK154" s="112"/>
      <c r="AL154" s="109"/>
      <c r="AM154" s="109"/>
      <c r="AN154" s="123"/>
      <c r="AO154" s="122"/>
      <c r="AP154" s="111">
        <f t="shared" si="23"/>
        <v>0</v>
      </c>
      <c r="AQ154" s="102"/>
    </row>
    <row r="155" spans="1:43" ht="15.75" x14ac:dyDescent="0.2">
      <c r="A155" s="162" t="s">
        <v>385</v>
      </c>
      <c r="B155" s="163"/>
      <c r="C155" s="109">
        <f t="shared" ref="C155:W155" si="24">SUM(C138:C154)</f>
        <v>0</v>
      </c>
      <c r="D155" s="109">
        <f t="shared" si="24"/>
        <v>0</v>
      </c>
      <c r="E155" s="109">
        <f t="shared" si="24"/>
        <v>0</v>
      </c>
      <c r="F155" s="109">
        <f t="shared" si="24"/>
        <v>0</v>
      </c>
      <c r="G155" s="109">
        <f t="shared" si="24"/>
        <v>0</v>
      </c>
      <c r="H155" s="109">
        <f t="shared" si="24"/>
        <v>0</v>
      </c>
      <c r="I155" s="109">
        <f t="shared" si="24"/>
        <v>0</v>
      </c>
      <c r="J155" s="109">
        <f t="shared" si="24"/>
        <v>0</v>
      </c>
      <c r="K155" s="109">
        <f t="shared" si="24"/>
        <v>0</v>
      </c>
      <c r="L155" s="109">
        <f t="shared" si="24"/>
        <v>0</v>
      </c>
      <c r="M155" s="109">
        <f t="shared" si="24"/>
        <v>0</v>
      </c>
      <c r="N155" s="109">
        <f t="shared" si="24"/>
        <v>0</v>
      </c>
      <c r="O155" s="109">
        <f t="shared" si="24"/>
        <v>0</v>
      </c>
      <c r="P155" s="109">
        <f t="shared" si="24"/>
        <v>0</v>
      </c>
      <c r="Q155" s="109">
        <f t="shared" si="24"/>
        <v>0</v>
      </c>
      <c r="R155" s="109">
        <f t="shared" si="24"/>
        <v>0</v>
      </c>
      <c r="S155" s="109">
        <f t="shared" si="24"/>
        <v>0</v>
      </c>
      <c r="T155" s="109">
        <f t="shared" si="24"/>
        <v>0</v>
      </c>
      <c r="U155" s="109">
        <f t="shared" si="24"/>
        <v>0</v>
      </c>
      <c r="V155" s="109">
        <f t="shared" si="24"/>
        <v>0</v>
      </c>
      <c r="W155" s="109">
        <f t="shared" si="24"/>
        <v>0</v>
      </c>
      <c r="X155" s="109">
        <f t="shared" ref="X155:AF155" si="25">SUM(X138:X154)</f>
        <v>0</v>
      </c>
      <c r="Y155" s="109">
        <f t="shared" si="25"/>
        <v>0</v>
      </c>
      <c r="Z155" s="109">
        <f t="shared" si="25"/>
        <v>0</v>
      </c>
      <c r="AA155" s="109">
        <f t="shared" si="25"/>
        <v>0</v>
      </c>
      <c r="AB155" s="109">
        <f t="shared" si="25"/>
        <v>0</v>
      </c>
      <c r="AC155" s="109">
        <f t="shared" si="25"/>
        <v>0</v>
      </c>
      <c r="AD155" s="109">
        <f t="shared" si="25"/>
        <v>0</v>
      </c>
      <c r="AE155" s="109">
        <f t="shared" si="25"/>
        <v>0</v>
      </c>
      <c r="AF155" s="109">
        <f t="shared" si="25"/>
        <v>0</v>
      </c>
      <c r="AG155" s="109">
        <f t="shared" ref="AG155:AO155" si="26">SUM(AG138:AG154)</f>
        <v>0</v>
      </c>
      <c r="AH155" s="109">
        <f t="shared" si="26"/>
        <v>0</v>
      </c>
      <c r="AI155" s="123">
        <f t="shared" si="26"/>
        <v>0</v>
      </c>
      <c r="AJ155" s="129">
        <f t="shared" si="26"/>
        <v>-2417</v>
      </c>
      <c r="AK155" s="129">
        <f t="shared" si="26"/>
        <v>55511</v>
      </c>
      <c r="AL155" s="129">
        <f t="shared" si="26"/>
        <v>3587</v>
      </c>
      <c r="AM155" s="119">
        <f t="shared" si="26"/>
        <v>0</v>
      </c>
      <c r="AN155" s="129">
        <f t="shared" si="26"/>
        <v>0</v>
      </c>
      <c r="AO155" s="129">
        <f t="shared" si="26"/>
        <v>0</v>
      </c>
      <c r="AP155" s="111">
        <f t="shared" si="23"/>
        <v>56681</v>
      </c>
      <c r="AQ155" s="134"/>
    </row>
    <row r="156" spans="1:43" ht="8.25" customHeight="1" x14ac:dyDescent="0.2">
      <c r="A156" s="135"/>
      <c r="B156" s="136"/>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c r="AA156" s="138"/>
      <c r="AB156" s="138"/>
      <c r="AC156" s="138"/>
      <c r="AD156" s="138"/>
      <c r="AE156" s="138"/>
      <c r="AF156" s="138"/>
      <c r="AG156" s="138"/>
      <c r="AH156" s="138"/>
      <c r="AI156" s="138"/>
      <c r="AJ156" s="138"/>
      <c r="AK156" s="137"/>
      <c r="AL156" s="138"/>
      <c r="AM156" s="138"/>
      <c r="AN156" s="138"/>
      <c r="AO156" s="137"/>
      <c r="AP156" s="107"/>
      <c r="AQ156" s="102"/>
    </row>
    <row r="157" spans="1:43" ht="15" x14ac:dyDescent="0.2">
      <c r="A157" s="549" t="s">
        <v>386</v>
      </c>
      <c r="B157" s="550"/>
      <c r="C157" s="105"/>
      <c r="D157" s="105"/>
      <c r="E157" s="105"/>
      <c r="F157" s="105"/>
      <c r="G157" s="105"/>
      <c r="H157" s="105"/>
      <c r="I157" s="105"/>
      <c r="J157" s="105"/>
      <c r="K157" s="105"/>
      <c r="L157" s="105"/>
      <c r="M157" s="105"/>
      <c r="N157" s="105"/>
      <c r="O157" s="105"/>
      <c r="P157" s="105"/>
      <c r="Q157" s="105"/>
      <c r="R157" s="105"/>
      <c r="S157" s="105"/>
      <c r="T157" s="105"/>
      <c r="U157" s="105"/>
      <c r="V157" s="105"/>
      <c r="W157" s="410"/>
      <c r="X157" s="105"/>
      <c r="Y157" s="105"/>
      <c r="Z157" s="105"/>
      <c r="AA157" s="105"/>
      <c r="AB157" s="105"/>
      <c r="AC157" s="105"/>
      <c r="AD157" s="105"/>
      <c r="AE157" s="105"/>
      <c r="AF157" s="410"/>
      <c r="AG157" s="105"/>
      <c r="AH157" s="105"/>
      <c r="AI157" s="105"/>
      <c r="AJ157" s="139"/>
      <c r="AK157" s="139"/>
      <c r="AL157" s="139"/>
      <c r="AM157" s="139"/>
      <c r="AN157" s="139"/>
      <c r="AO157" s="139"/>
      <c r="AP157" s="140"/>
      <c r="AQ157" s="102"/>
    </row>
    <row r="158" spans="1:43" ht="14.45" customHeight="1" x14ac:dyDescent="0.2">
      <c r="A158" s="159" t="s">
        <v>387</v>
      </c>
      <c r="B158" s="178" t="s">
        <v>799</v>
      </c>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23"/>
      <c r="AJ158" s="122"/>
      <c r="AK158" s="119"/>
      <c r="AL158" s="109"/>
      <c r="AM158" s="109"/>
      <c r="AN158" s="123"/>
      <c r="AO158" s="122"/>
      <c r="AP158" s="111">
        <f t="shared" ref="AP158:AP170" si="27">SUM(C158:AO158)</f>
        <v>0</v>
      </c>
      <c r="AQ158" s="102"/>
    </row>
    <row r="159" spans="1:43" ht="14.45" customHeight="1" x14ac:dyDescent="0.2">
      <c r="A159" s="159" t="s">
        <v>779</v>
      </c>
      <c r="B159" s="178" t="s">
        <v>800</v>
      </c>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23"/>
      <c r="AJ159" s="122"/>
      <c r="AK159" s="119"/>
      <c r="AL159" s="109"/>
      <c r="AM159" s="109"/>
      <c r="AN159" s="123"/>
      <c r="AO159" s="122"/>
      <c r="AP159" s="111">
        <f t="shared" si="27"/>
        <v>0</v>
      </c>
      <c r="AQ159" s="102"/>
    </row>
    <row r="160" spans="1:43" ht="14.45" customHeight="1" x14ac:dyDescent="0.2">
      <c r="A160" s="159" t="s">
        <v>781</v>
      </c>
      <c r="B160" s="178" t="s">
        <v>801</v>
      </c>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23"/>
      <c r="AJ160" s="122"/>
      <c r="AK160" s="119"/>
      <c r="AL160" s="109"/>
      <c r="AM160" s="109"/>
      <c r="AN160" s="123"/>
      <c r="AO160" s="122"/>
      <c r="AP160" s="111">
        <f t="shared" si="27"/>
        <v>0</v>
      </c>
      <c r="AQ160" s="102"/>
    </row>
    <row r="161" spans="1:43" ht="14.45" customHeight="1" x14ac:dyDescent="0.2">
      <c r="A161" s="159" t="s">
        <v>783</v>
      </c>
      <c r="B161" s="178" t="s">
        <v>802</v>
      </c>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23"/>
      <c r="AJ161" s="122"/>
      <c r="AK161" s="119"/>
      <c r="AL161" s="109"/>
      <c r="AM161" s="109"/>
      <c r="AN161" s="123"/>
      <c r="AO161" s="122"/>
      <c r="AP161" s="111">
        <f t="shared" si="27"/>
        <v>0</v>
      </c>
      <c r="AQ161" s="102"/>
    </row>
    <row r="162" spans="1:43" ht="14.45" customHeight="1" x14ac:dyDescent="0.2">
      <c r="A162" s="152" t="s">
        <v>388</v>
      </c>
      <c r="B162" s="177" t="s">
        <v>389</v>
      </c>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23"/>
      <c r="AJ162" s="122"/>
      <c r="AK162" s="119"/>
      <c r="AL162" s="109"/>
      <c r="AM162" s="109"/>
      <c r="AN162" s="123"/>
      <c r="AO162" s="122"/>
      <c r="AP162" s="111">
        <f t="shared" si="27"/>
        <v>0</v>
      </c>
      <c r="AQ162" s="102"/>
    </row>
    <row r="163" spans="1:43" ht="14.45" customHeight="1" x14ac:dyDescent="0.2">
      <c r="A163" s="152" t="s">
        <v>390</v>
      </c>
      <c r="B163" s="177" t="s">
        <v>486</v>
      </c>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23"/>
      <c r="AJ163" s="122">
        <v>8280</v>
      </c>
      <c r="AK163" s="119"/>
      <c r="AL163" s="109"/>
      <c r="AM163" s="109"/>
      <c r="AN163" s="123"/>
      <c r="AO163" s="122"/>
      <c r="AP163" s="111">
        <f t="shared" si="27"/>
        <v>8280</v>
      </c>
      <c r="AQ163" s="102"/>
    </row>
    <row r="164" spans="1:43" ht="14.45" customHeight="1" x14ac:dyDescent="0.2">
      <c r="A164" s="161" t="s">
        <v>391</v>
      </c>
      <c r="B164" s="180" t="s">
        <v>392</v>
      </c>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23"/>
      <c r="AJ164" s="122">
        <v>-391</v>
      </c>
      <c r="AK164" s="119"/>
      <c r="AL164" s="109"/>
      <c r="AM164" s="109"/>
      <c r="AN164" s="123"/>
      <c r="AO164" s="122"/>
      <c r="AP164" s="111">
        <f t="shared" si="27"/>
        <v>-391</v>
      </c>
      <c r="AQ164" s="102"/>
    </row>
    <row r="165" spans="1:43" ht="14.45" customHeight="1" x14ac:dyDescent="0.2">
      <c r="A165" s="161" t="s">
        <v>393</v>
      </c>
      <c r="B165" s="180" t="s">
        <v>394</v>
      </c>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23"/>
      <c r="AJ165" s="122">
        <v>38735</v>
      </c>
      <c r="AK165" s="119"/>
      <c r="AL165" s="109"/>
      <c r="AM165" s="109"/>
      <c r="AN165" s="123"/>
      <c r="AO165" s="122"/>
      <c r="AP165" s="111">
        <f t="shared" si="27"/>
        <v>38735</v>
      </c>
      <c r="AQ165" s="102"/>
    </row>
    <row r="166" spans="1:43" ht="14.45" customHeight="1" x14ac:dyDescent="0.2">
      <c r="A166" s="161" t="s">
        <v>395</v>
      </c>
      <c r="B166" s="180" t="s">
        <v>785</v>
      </c>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23"/>
      <c r="AJ166" s="122">
        <v>-69686</v>
      </c>
      <c r="AK166" s="119"/>
      <c r="AL166" s="109"/>
      <c r="AM166" s="109"/>
      <c r="AN166" s="123"/>
      <c r="AO166" s="122"/>
      <c r="AP166" s="111">
        <f t="shared" si="27"/>
        <v>-69686</v>
      </c>
      <c r="AQ166" s="102"/>
    </row>
    <row r="167" spans="1:43" ht="14.45" customHeight="1" x14ac:dyDescent="0.2">
      <c r="A167" s="161" t="s">
        <v>757</v>
      </c>
      <c r="B167" s="180" t="s">
        <v>786</v>
      </c>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23"/>
      <c r="AJ167" s="122">
        <v>50</v>
      </c>
      <c r="AK167" s="119"/>
      <c r="AL167" s="109"/>
      <c r="AM167" s="109"/>
      <c r="AN167" s="123"/>
      <c r="AO167" s="122"/>
      <c r="AP167" s="111">
        <f t="shared" si="27"/>
        <v>50</v>
      </c>
      <c r="AQ167" s="102"/>
    </row>
    <row r="168" spans="1:43" ht="14.45" customHeight="1" x14ac:dyDescent="0.2">
      <c r="A168" s="161" t="s">
        <v>758</v>
      </c>
      <c r="B168" s="180" t="s">
        <v>787</v>
      </c>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23"/>
      <c r="AJ168" s="122">
        <v>100</v>
      </c>
      <c r="AK168" s="119"/>
      <c r="AL168" s="109"/>
      <c r="AM168" s="109"/>
      <c r="AN168" s="123"/>
      <c r="AO168" s="122"/>
      <c r="AP168" s="111">
        <f t="shared" si="27"/>
        <v>100</v>
      </c>
      <c r="AQ168" s="102"/>
    </row>
    <row r="169" spans="1:43" ht="14.45" customHeight="1" x14ac:dyDescent="0.2">
      <c r="A169" s="161" t="s">
        <v>759</v>
      </c>
      <c r="B169" s="180" t="s">
        <v>788</v>
      </c>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23"/>
      <c r="AJ169" s="122">
        <v>4000</v>
      </c>
      <c r="AK169" s="119"/>
      <c r="AL169" s="109"/>
      <c r="AM169" s="109"/>
      <c r="AN169" s="123"/>
      <c r="AO169" s="122"/>
      <c r="AP169" s="111">
        <f t="shared" si="27"/>
        <v>4000</v>
      </c>
      <c r="AQ169" s="102"/>
    </row>
    <row r="170" spans="1:43" ht="15.75" x14ac:dyDescent="0.2">
      <c r="A170" s="162" t="s">
        <v>396</v>
      </c>
      <c r="B170" s="163"/>
      <c r="C170" s="109">
        <f t="shared" ref="C170:Y170" si="28">SUM(C158:C169)</f>
        <v>0</v>
      </c>
      <c r="D170" s="109">
        <f t="shared" si="28"/>
        <v>0</v>
      </c>
      <c r="E170" s="109">
        <f t="shared" si="28"/>
        <v>0</v>
      </c>
      <c r="F170" s="109">
        <f t="shared" si="28"/>
        <v>0</v>
      </c>
      <c r="G170" s="109">
        <f t="shared" si="28"/>
        <v>0</v>
      </c>
      <c r="H170" s="109">
        <f t="shared" si="28"/>
        <v>0</v>
      </c>
      <c r="I170" s="109">
        <f t="shared" si="28"/>
        <v>0</v>
      </c>
      <c r="J170" s="109">
        <f t="shared" si="28"/>
        <v>0</v>
      </c>
      <c r="K170" s="109">
        <f t="shared" si="28"/>
        <v>0</v>
      </c>
      <c r="L170" s="109">
        <f t="shared" si="28"/>
        <v>0</v>
      </c>
      <c r="M170" s="109">
        <f t="shared" si="28"/>
        <v>0</v>
      </c>
      <c r="N170" s="109">
        <f t="shared" si="28"/>
        <v>0</v>
      </c>
      <c r="O170" s="109">
        <f t="shared" si="28"/>
        <v>0</v>
      </c>
      <c r="P170" s="109">
        <f t="shared" si="28"/>
        <v>0</v>
      </c>
      <c r="Q170" s="109">
        <f t="shared" si="28"/>
        <v>0</v>
      </c>
      <c r="R170" s="109">
        <f t="shared" si="28"/>
        <v>0</v>
      </c>
      <c r="S170" s="109">
        <f t="shared" si="28"/>
        <v>0</v>
      </c>
      <c r="T170" s="109">
        <f t="shared" si="28"/>
        <v>0</v>
      </c>
      <c r="U170" s="109">
        <f t="shared" si="28"/>
        <v>0</v>
      </c>
      <c r="V170" s="109">
        <f t="shared" si="28"/>
        <v>0</v>
      </c>
      <c r="W170" s="109">
        <f t="shared" si="28"/>
        <v>0</v>
      </c>
      <c r="X170" s="109">
        <f t="shared" si="28"/>
        <v>0</v>
      </c>
      <c r="Y170" s="109">
        <f t="shared" si="28"/>
        <v>0</v>
      </c>
      <c r="Z170" s="109">
        <f t="shared" ref="Z170:AF170" si="29">SUM(Z158:Z169)</f>
        <v>0</v>
      </c>
      <c r="AA170" s="109">
        <f t="shared" si="29"/>
        <v>0</v>
      </c>
      <c r="AB170" s="109">
        <f t="shared" si="29"/>
        <v>0</v>
      </c>
      <c r="AC170" s="109">
        <f t="shared" si="29"/>
        <v>0</v>
      </c>
      <c r="AD170" s="109">
        <f t="shared" si="29"/>
        <v>0</v>
      </c>
      <c r="AE170" s="109">
        <f t="shared" si="29"/>
        <v>0</v>
      </c>
      <c r="AF170" s="109">
        <f t="shared" si="29"/>
        <v>0</v>
      </c>
      <c r="AG170" s="109">
        <f t="shared" ref="AG170:AO170" si="30">SUM(AG158:AG169)</f>
        <v>0</v>
      </c>
      <c r="AH170" s="109">
        <f t="shared" si="30"/>
        <v>0</v>
      </c>
      <c r="AI170" s="123">
        <f t="shared" si="30"/>
        <v>0</v>
      </c>
      <c r="AJ170" s="122">
        <f t="shared" si="30"/>
        <v>-18912</v>
      </c>
      <c r="AK170" s="119">
        <f t="shared" si="30"/>
        <v>0</v>
      </c>
      <c r="AL170" s="109">
        <f t="shared" si="30"/>
        <v>0</v>
      </c>
      <c r="AM170" s="109">
        <f t="shared" si="30"/>
        <v>0</v>
      </c>
      <c r="AN170" s="123">
        <f t="shared" si="30"/>
        <v>0</v>
      </c>
      <c r="AO170" s="122">
        <f t="shared" si="30"/>
        <v>0</v>
      </c>
      <c r="AP170" s="111">
        <f t="shared" si="27"/>
        <v>-18912</v>
      </c>
      <c r="AQ170" s="134"/>
    </row>
    <row r="171" spans="1:43" ht="8.25" customHeight="1" thickBot="1" x14ac:dyDescent="0.25">
      <c r="A171" s="164"/>
      <c r="B171" s="165"/>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c r="AG171" s="138"/>
      <c r="AH171" s="138"/>
      <c r="AI171" s="138"/>
      <c r="AJ171" s="138"/>
      <c r="AK171" s="138"/>
      <c r="AL171" s="138"/>
      <c r="AM171" s="138"/>
      <c r="AN171" s="138"/>
      <c r="AO171" s="138"/>
      <c r="AP171" s="140"/>
      <c r="AQ171" s="102"/>
    </row>
    <row r="172" spans="1:43" s="148" customFormat="1" ht="16.5" thickBot="1" x14ac:dyDescent="0.3">
      <c r="A172" s="166" t="s">
        <v>397</v>
      </c>
      <c r="B172" s="167"/>
      <c r="C172" s="146">
        <f t="shared" ref="C172:W172" si="31">SUM(C108,C135,C155,C170)</f>
        <v>0</v>
      </c>
      <c r="D172" s="146">
        <f t="shared" si="31"/>
        <v>0</v>
      </c>
      <c r="E172" s="146">
        <f t="shared" si="31"/>
        <v>365</v>
      </c>
      <c r="F172" s="146">
        <f t="shared" si="31"/>
        <v>0</v>
      </c>
      <c r="G172" s="146">
        <f t="shared" si="31"/>
        <v>5</v>
      </c>
      <c r="H172" s="146">
        <f t="shared" si="31"/>
        <v>0</v>
      </c>
      <c r="I172" s="146">
        <f t="shared" si="31"/>
        <v>0</v>
      </c>
      <c r="J172" s="146">
        <f t="shared" si="31"/>
        <v>0</v>
      </c>
      <c r="K172" s="146">
        <f t="shared" si="31"/>
        <v>0</v>
      </c>
      <c r="L172" s="146">
        <f t="shared" si="31"/>
        <v>0</v>
      </c>
      <c r="M172" s="146">
        <f t="shared" si="31"/>
        <v>0</v>
      </c>
      <c r="N172" s="146">
        <f t="shared" si="31"/>
        <v>0</v>
      </c>
      <c r="O172" s="146">
        <f t="shared" si="31"/>
        <v>1091</v>
      </c>
      <c r="P172" s="146">
        <f t="shared" si="31"/>
        <v>0</v>
      </c>
      <c r="Q172" s="146">
        <f t="shared" si="31"/>
        <v>0</v>
      </c>
      <c r="R172" s="146">
        <f t="shared" si="31"/>
        <v>0</v>
      </c>
      <c r="S172" s="146">
        <f t="shared" si="31"/>
        <v>0</v>
      </c>
      <c r="T172" s="146">
        <f t="shared" si="31"/>
        <v>0</v>
      </c>
      <c r="U172" s="146">
        <f t="shared" si="31"/>
        <v>262</v>
      </c>
      <c r="V172" s="146">
        <f t="shared" si="31"/>
        <v>0</v>
      </c>
      <c r="W172" s="146">
        <f t="shared" si="31"/>
        <v>0</v>
      </c>
      <c r="X172" s="146">
        <f t="shared" ref="X172:AF172" si="32">SUM(X108,X135,X155,X170)</f>
        <v>0</v>
      </c>
      <c r="Y172" s="146">
        <f t="shared" si="32"/>
        <v>0</v>
      </c>
      <c r="Z172" s="146">
        <f t="shared" si="32"/>
        <v>0</v>
      </c>
      <c r="AA172" s="146">
        <f t="shared" si="32"/>
        <v>0</v>
      </c>
      <c r="AB172" s="146">
        <f t="shared" si="32"/>
        <v>0</v>
      </c>
      <c r="AC172" s="146">
        <f t="shared" si="32"/>
        <v>0</v>
      </c>
      <c r="AD172" s="146">
        <f t="shared" si="32"/>
        <v>0</v>
      </c>
      <c r="AE172" s="146">
        <f t="shared" si="32"/>
        <v>0</v>
      </c>
      <c r="AF172" s="146">
        <f t="shared" si="32"/>
        <v>0</v>
      </c>
      <c r="AG172" s="146">
        <f t="shared" ref="AG172:AO172" si="33">SUM(AG108,AG135,AG155,AG170)</f>
        <v>0</v>
      </c>
      <c r="AH172" s="146">
        <f t="shared" si="33"/>
        <v>3</v>
      </c>
      <c r="AI172" s="146">
        <f t="shared" si="33"/>
        <v>0</v>
      </c>
      <c r="AJ172" s="146">
        <f t="shared" si="33"/>
        <v>8377</v>
      </c>
      <c r="AK172" s="146">
        <f t="shared" si="33"/>
        <v>55511</v>
      </c>
      <c r="AL172" s="146">
        <f t="shared" si="33"/>
        <v>3587</v>
      </c>
      <c r="AM172" s="146">
        <f t="shared" si="33"/>
        <v>15547</v>
      </c>
      <c r="AN172" s="146">
        <f t="shared" si="33"/>
        <v>0</v>
      </c>
      <c r="AO172" s="146">
        <f t="shared" si="33"/>
        <v>8160</v>
      </c>
      <c r="AP172" s="147">
        <f>SUM(C172:AO172)</f>
        <v>92908</v>
      </c>
      <c r="AQ172" s="102"/>
    </row>
    <row r="173" spans="1:43" s="151" customFormat="1" ht="8.25" customHeight="1" thickBot="1" x14ac:dyDescent="0.25">
      <c r="A173" s="169"/>
      <c r="B173" s="170"/>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c r="AB173" s="139"/>
      <c r="AC173" s="139"/>
      <c r="AD173" s="139"/>
      <c r="AE173" s="139"/>
      <c r="AF173" s="139"/>
      <c r="AG173" s="139"/>
      <c r="AH173" s="139"/>
      <c r="AI173" s="139"/>
      <c r="AJ173" s="139"/>
      <c r="AK173" s="139"/>
      <c r="AL173" s="139"/>
      <c r="AM173" s="139"/>
      <c r="AN173" s="139"/>
      <c r="AO173" s="139"/>
      <c r="AP173" s="150"/>
      <c r="AQ173" s="102"/>
    </row>
    <row r="174" spans="1:43" s="148" customFormat="1" ht="16.5" thickBot="1" x14ac:dyDescent="0.3">
      <c r="A174" s="166" t="s">
        <v>618</v>
      </c>
      <c r="B174" s="167"/>
      <c r="C174" s="146">
        <f t="shared" ref="C174:W174" si="34">SUM(C80,C172)</f>
        <v>0</v>
      </c>
      <c r="D174" s="146">
        <f t="shared" si="34"/>
        <v>95580</v>
      </c>
      <c r="E174" s="146">
        <f t="shared" si="34"/>
        <v>408</v>
      </c>
      <c r="F174" s="146">
        <f t="shared" si="34"/>
        <v>7</v>
      </c>
      <c r="G174" s="146">
        <f t="shared" si="34"/>
        <v>1690</v>
      </c>
      <c r="H174" s="146">
        <f t="shared" si="34"/>
        <v>0</v>
      </c>
      <c r="I174" s="146">
        <f t="shared" si="34"/>
        <v>1</v>
      </c>
      <c r="J174" s="146">
        <f t="shared" si="34"/>
        <v>4792</v>
      </c>
      <c r="K174" s="146">
        <f t="shared" si="34"/>
        <v>1122</v>
      </c>
      <c r="L174" s="146">
        <f t="shared" si="34"/>
        <v>332</v>
      </c>
      <c r="M174" s="146">
        <f t="shared" si="34"/>
        <v>0</v>
      </c>
      <c r="N174" s="146">
        <f t="shared" si="34"/>
        <v>232012</v>
      </c>
      <c r="O174" s="146">
        <f t="shared" si="34"/>
        <v>2156</v>
      </c>
      <c r="P174" s="146">
        <f t="shared" si="34"/>
        <v>0</v>
      </c>
      <c r="Q174" s="146">
        <f t="shared" si="34"/>
        <v>684</v>
      </c>
      <c r="R174" s="146">
        <f t="shared" si="34"/>
        <v>0</v>
      </c>
      <c r="S174" s="146">
        <f t="shared" si="34"/>
        <v>0</v>
      </c>
      <c r="T174" s="146">
        <f t="shared" si="34"/>
        <v>-161</v>
      </c>
      <c r="U174" s="146">
        <f t="shared" si="34"/>
        <v>1562</v>
      </c>
      <c r="V174" s="146">
        <f t="shared" si="34"/>
        <v>0</v>
      </c>
      <c r="W174" s="146">
        <f t="shared" si="34"/>
        <v>0</v>
      </c>
      <c r="X174" s="146">
        <f t="shared" ref="X174:AD174" si="35">SUM(X80,X172)</f>
        <v>5</v>
      </c>
      <c r="Y174" s="146">
        <f t="shared" si="35"/>
        <v>0</v>
      </c>
      <c r="Z174" s="146">
        <f t="shared" si="35"/>
        <v>0</v>
      </c>
      <c r="AA174" s="146">
        <f t="shared" si="35"/>
        <v>0</v>
      </c>
      <c r="AB174" s="146">
        <f t="shared" si="35"/>
        <v>0</v>
      </c>
      <c r="AC174" s="146">
        <f t="shared" si="35"/>
        <v>0</v>
      </c>
      <c r="AD174" s="146">
        <f t="shared" si="35"/>
        <v>0</v>
      </c>
      <c r="AE174" s="146">
        <f>SUM(AF83,AE172)</f>
        <v>0</v>
      </c>
      <c r="AF174" s="146">
        <f>SUM(AG83,AF172)</f>
        <v>0</v>
      </c>
      <c r="AG174" s="146">
        <f t="shared" ref="AG174:AO174" si="36">SUM(AG80,AG172)</f>
        <v>0</v>
      </c>
      <c r="AH174" s="146">
        <f t="shared" si="36"/>
        <v>13051</v>
      </c>
      <c r="AI174" s="146">
        <f t="shared" si="36"/>
        <v>16743</v>
      </c>
      <c r="AJ174" s="146">
        <f t="shared" si="36"/>
        <v>8377</v>
      </c>
      <c r="AK174" s="146">
        <f t="shared" si="36"/>
        <v>69094</v>
      </c>
      <c r="AL174" s="146">
        <f t="shared" si="36"/>
        <v>3587</v>
      </c>
      <c r="AM174" s="146">
        <f t="shared" si="36"/>
        <v>15547</v>
      </c>
      <c r="AN174" s="146">
        <f t="shared" si="36"/>
        <v>0</v>
      </c>
      <c r="AO174" s="146">
        <f t="shared" si="36"/>
        <v>10093</v>
      </c>
      <c r="AP174" s="147">
        <f>SUM(C174:AO174)</f>
        <v>476682</v>
      </c>
      <c r="AQ174" s="102"/>
    </row>
    <row r="175" spans="1:43" x14ac:dyDescent="0.2">
      <c r="A175" s="171"/>
      <c r="B175" s="171"/>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row>
    <row r="176" spans="1:43" x14ac:dyDescent="0.2">
      <c r="A176" s="171" t="s">
        <v>399</v>
      </c>
      <c r="B176" s="171"/>
      <c r="C176" s="102"/>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34"/>
      <c r="AQ176" s="102"/>
    </row>
    <row r="177" spans="1:43" x14ac:dyDescent="0.2">
      <c r="A177" s="171" t="s">
        <v>400</v>
      </c>
      <c r="B177" s="171"/>
      <c r="C177" s="102"/>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row>
    <row r="178" spans="1:43" ht="20.25" x14ac:dyDescent="0.2">
      <c r="A178" s="172"/>
      <c r="B178" s="171"/>
      <c r="C178" s="102"/>
      <c r="D178" s="102"/>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row>
    <row r="179" spans="1:43" ht="15" x14ac:dyDescent="0.25">
      <c r="A179" s="148"/>
      <c r="B179" s="171"/>
      <c r="C179" s="102"/>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row>
  </sheetData>
  <sheetProtection algorithmName="SHA-512" hashValue="Qn3ju6UvjlJUBDQGfvAV3EWL1TVJAhWZoaGhxhEKYvjoBKiyOmaxRY8UglgTLumyFARtLMM74BC7dXVJvmmyxw==" saltValue="4xAS1QBcWwjsECMkZHy1AA==" spinCount="100000" sheet="1" formatColumns="0" formatRows="0"/>
  <mergeCells count="16">
    <mergeCell ref="A57:B57"/>
    <mergeCell ref="A14:B14"/>
    <mergeCell ref="A24:B24"/>
    <mergeCell ref="A31:B31"/>
    <mergeCell ref="A40:B40"/>
    <mergeCell ref="A50:B50"/>
    <mergeCell ref="A108:B108"/>
    <mergeCell ref="A110:B110"/>
    <mergeCell ref="A137:B137"/>
    <mergeCell ref="A157:B157"/>
    <mergeCell ref="A65:B65"/>
    <mergeCell ref="A71:B71"/>
    <mergeCell ref="A78:B78"/>
    <mergeCell ref="A80:B80"/>
    <mergeCell ref="A82:B82"/>
    <mergeCell ref="A84:B84"/>
  </mergeCells>
  <pageMargins left="0.59055118110236227" right="0.39370078740157483" top="0.39370078740157483" bottom="0.39370078740157483" header="0.51181102362204722" footer="0.51181102362204722"/>
  <pageSetup paperSize="8" scale="37" orientation="portrait" r:id="rId1"/>
  <headerFooter alignWithMargins="0">
    <oddFooter>&amp;C&amp;F, &amp;A&amp;R&amp;D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K110"/>
  <sheetViews>
    <sheetView showGridLines="0" showZeros="0" zoomScaleNormal="100" zoomScaleSheetLayoutView="100" workbookViewId="0">
      <selection activeCell="A2" sqref="A2"/>
    </sheetView>
  </sheetViews>
  <sheetFormatPr defaultColWidth="1.42578125" defaultRowHeight="11.25" x14ac:dyDescent="0.2"/>
  <cols>
    <col min="1" max="1" width="1.42578125" style="1" customWidth="1"/>
    <col min="2" max="2" width="67.42578125" style="1" customWidth="1"/>
    <col min="3" max="3" width="1.42578125" style="1" customWidth="1"/>
    <col min="4" max="4" width="5.5703125" style="247" bestFit="1" customWidth="1"/>
    <col min="5" max="5" width="1.42578125" style="1" customWidth="1"/>
    <col min="6" max="6" width="13.7109375" style="1" customWidth="1"/>
    <col min="7" max="7" width="1.42578125" style="1" customWidth="1"/>
    <col min="8" max="8" width="13.7109375" style="1" customWidth="1"/>
    <col min="9" max="9" width="1.42578125" style="1" customWidth="1"/>
    <col min="10" max="253" width="9.140625" style="1" customWidth="1"/>
    <col min="254" max="254" width="1.42578125" style="1" customWidth="1"/>
    <col min="255" max="255" width="67.42578125" style="1" customWidth="1"/>
    <col min="256" max="16384" width="1.42578125" style="1"/>
  </cols>
  <sheetData>
    <row r="1" spans="1:11" s="183" customFormat="1" ht="18" customHeight="1" x14ac:dyDescent="0.25">
      <c r="A1" s="182"/>
      <c r="B1" s="563" t="str">
        <f>"Balansstandenoverzicht provincie "&amp;'4.Informatie'!C5&amp;" ("&amp;'4.Informatie'!C6&amp;"): "&amp;"jaar "&amp;'4.Informatie'!C7</f>
        <v>Balansstandenoverzicht provincie aaaa (0000): jaar 2026</v>
      </c>
      <c r="C1" s="563"/>
      <c r="D1" s="563"/>
      <c r="E1" s="563"/>
      <c r="F1" s="563"/>
      <c r="G1" s="563"/>
      <c r="H1" s="563"/>
      <c r="I1" s="563"/>
    </row>
    <row r="2" spans="1:11" s="187" customFormat="1" ht="18" customHeight="1" x14ac:dyDescent="0.25">
      <c r="A2" s="184"/>
      <c r="B2" s="185" t="s">
        <v>416</v>
      </c>
      <c r="C2" s="184"/>
      <c r="D2" s="186"/>
      <c r="E2" s="186"/>
      <c r="F2" s="186"/>
    </row>
    <row r="3" spans="1:11" ht="12.75" customHeight="1" x14ac:dyDescent="0.2">
      <c r="A3" s="188"/>
      <c r="B3" s="188"/>
      <c r="C3" s="189"/>
      <c r="D3" s="190" t="s">
        <v>417</v>
      </c>
      <c r="E3" s="76"/>
      <c r="F3" s="191" t="s">
        <v>418</v>
      </c>
      <c r="G3" s="192"/>
      <c r="H3" s="193" t="s">
        <v>419</v>
      </c>
      <c r="I3" s="194"/>
    </row>
    <row r="4" spans="1:11" ht="12.75" customHeight="1" x14ac:dyDescent="0.2">
      <c r="A4" s="195"/>
      <c r="B4" s="82" t="s">
        <v>420</v>
      </c>
      <c r="C4" s="195"/>
      <c r="D4" s="195"/>
      <c r="E4" s="196"/>
      <c r="F4" s="197"/>
      <c r="G4" s="198"/>
      <c r="H4" s="197"/>
      <c r="I4" s="198"/>
    </row>
    <row r="5" spans="1:11" ht="19.5" customHeight="1" x14ac:dyDescent="0.2">
      <c r="A5" s="188"/>
      <c r="B5" s="199" t="s">
        <v>421</v>
      </c>
      <c r="C5" s="200"/>
      <c r="D5" s="201"/>
      <c r="E5" s="202"/>
      <c r="F5" s="203"/>
      <c r="G5" s="204"/>
      <c r="H5" s="203"/>
      <c r="I5" s="204"/>
    </row>
    <row r="6" spans="1:11" ht="19.5" customHeight="1" x14ac:dyDescent="0.2">
      <c r="A6" s="188"/>
      <c r="B6" s="205" t="s">
        <v>422</v>
      </c>
      <c r="C6" s="206"/>
      <c r="D6" s="201"/>
      <c r="E6" s="207"/>
      <c r="F6" s="203"/>
      <c r="G6" s="204"/>
      <c r="H6" s="203"/>
      <c r="I6" s="204"/>
    </row>
    <row r="7" spans="1:11" ht="12.75" x14ac:dyDescent="0.2">
      <c r="A7" s="188"/>
      <c r="B7" s="25" t="s">
        <v>423</v>
      </c>
      <c r="C7" s="208"/>
      <c r="D7" s="209" t="s">
        <v>286</v>
      </c>
      <c r="E7" s="210"/>
      <c r="F7" s="211"/>
      <c r="G7" s="212"/>
      <c r="H7" s="211"/>
      <c r="I7" s="204"/>
      <c r="K7" s="339" t="s">
        <v>609</v>
      </c>
    </row>
    <row r="8" spans="1:11" ht="12.75" x14ac:dyDescent="0.2">
      <c r="A8" s="188"/>
      <c r="B8" s="25" t="s">
        <v>424</v>
      </c>
      <c r="C8" s="208"/>
      <c r="D8" s="209" t="s">
        <v>288</v>
      </c>
      <c r="E8" s="210"/>
      <c r="F8" s="211">
        <v>4</v>
      </c>
      <c r="G8" s="212"/>
      <c r="H8" s="211">
        <v>2</v>
      </c>
      <c r="I8" s="204"/>
      <c r="K8" s="339" t="s">
        <v>609</v>
      </c>
    </row>
    <row r="9" spans="1:11" ht="12.75" x14ac:dyDescent="0.2">
      <c r="A9" s="188"/>
      <c r="B9" s="213" t="s">
        <v>425</v>
      </c>
      <c r="C9" s="208"/>
      <c r="D9" s="209" t="s">
        <v>290</v>
      </c>
      <c r="E9" s="210"/>
      <c r="F9" s="211">
        <v>72463</v>
      </c>
      <c r="G9" s="212"/>
      <c r="H9" s="211">
        <v>107845</v>
      </c>
      <c r="I9" s="204"/>
      <c r="K9" s="339" t="s">
        <v>609</v>
      </c>
    </row>
    <row r="10" spans="1:11" ht="19.5" customHeight="1" x14ac:dyDescent="0.2">
      <c r="A10" s="188"/>
      <c r="B10" s="214" t="s">
        <v>426</v>
      </c>
      <c r="C10" s="208"/>
      <c r="D10" s="209"/>
      <c r="E10" s="210"/>
      <c r="F10" s="215"/>
      <c r="G10" s="212"/>
      <c r="H10" s="215"/>
      <c r="I10" s="204"/>
      <c r="K10" s="340"/>
    </row>
    <row r="11" spans="1:11" ht="12.75" x14ac:dyDescent="0.2">
      <c r="A11" s="188"/>
      <c r="B11" s="213" t="s">
        <v>427</v>
      </c>
      <c r="C11" s="208"/>
      <c r="D11" s="209" t="s">
        <v>292</v>
      </c>
      <c r="E11" s="210"/>
      <c r="F11" s="437">
        <v>39775</v>
      </c>
      <c r="G11" s="212"/>
      <c r="H11" s="437">
        <v>39462</v>
      </c>
      <c r="I11" s="204"/>
      <c r="K11" s="339" t="s">
        <v>609</v>
      </c>
    </row>
    <row r="12" spans="1:11" ht="12.75" x14ac:dyDescent="0.2">
      <c r="A12" s="188"/>
      <c r="B12" s="213" t="s">
        <v>428</v>
      </c>
      <c r="C12" s="208"/>
      <c r="D12" s="209" t="s">
        <v>294</v>
      </c>
      <c r="E12" s="210"/>
      <c r="F12" s="437">
        <v>10</v>
      </c>
      <c r="G12" s="212"/>
      <c r="H12" s="437">
        <v>10</v>
      </c>
      <c r="I12" s="204"/>
      <c r="K12" s="339" t="s">
        <v>609</v>
      </c>
    </row>
    <row r="13" spans="1:11" ht="12.75" x14ac:dyDescent="0.2">
      <c r="A13" s="188"/>
      <c r="B13" s="213" t="s">
        <v>429</v>
      </c>
      <c r="C13" s="208"/>
      <c r="D13" s="209" t="s">
        <v>296</v>
      </c>
      <c r="E13" s="210"/>
      <c r="F13" s="437">
        <v>24711</v>
      </c>
      <c r="G13" s="212"/>
      <c r="H13" s="437">
        <v>22457</v>
      </c>
      <c r="I13" s="204"/>
      <c r="K13" s="339" t="s">
        <v>609</v>
      </c>
    </row>
    <row r="14" spans="1:11" ht="12.75" x14ac:dyDescent="0.2">
      <c r="A14" s="188"/>
      <c r="B14" s="213" t="s">
        <v>430</v>
      </c>
      <c r="C14" s="208"/>
      <c r="D14" s="209" t="s">
        <v>298</v>
      </c>
      <c r="E14" s="210"/>
      <c r="F14" s="437">
        <v>326513</v>
      </c>
      <c r="G14" s="212"/>
      <c r="H14" s="437">
        <v>332704</v>
      </c>
      <c r="I14" s="204"/>
      <c r="K14" s="339" t="s">
        <v>609</v>
      </c>
    </row>
    <row r="15" spans="1:11" ht="12.75" x14ac:dyDescent="0.2">
      <c r="A15" s="188"/>
      <c r="B15" s="213" t="s">
        <v>431</v>
      </c>
      <c r="C15" s="208"/>
      <c r="D15" s="209" t="s">
        <v>300</v>
      </c>
      <c r="E15" s="210"/>
      <c r="F15" s="437"/>
      <c r="G15" s="212"/>
      <c r="H15" s="437"/>
      <c r="I15" s="204"/>
      <c r="K15" s="339" t="s">
        <v>609</v>
      </c>
    </row>
    <row r="16" spans="1:11" ht="12.75" x14ac:dyDescent="0.2">
      <c r="A16" s="188"/>
      <c r="B16" s="213" t="s">
        <v>432</v>
      </c>
      <c r="C16" s="208"/>
      <c r="D16" s="209" t="s">
        <v>302</v>
      </c>
      <c r="E16" s="210"/>
      <c r="F16" s="437">
        <v>15878</v>
      </c>
      <c r="G16" s="212"/>
      <c r="H16" s="437">
        <v>16353</v>
      </c>
      <c r="I16" s="204"/>
      <c r="K16" s="339" t="s">
        <v>609</v>
      </c>
    </row>
    <row r="17" spans="1:11" ht="12.75" x14ac:dyDescent="0.2">
      <c r="A17" s="188"/>
      <c r="B17" s="213" t="s">
        <v>433</v>
      </c>
      <c r="C17" s="208"/>
      <c r="D17" s="209" t="s">
        <v>304</v>
      </c>
      <c r="E17" s="210"/>
      <c r="F17" s="437">
        <v>3042</v>
      </c>
      <c r="G17" s="212"/>
      <c r="H17" s="437">
        <v>2972</v>
      </c>
      <c r="I17" s="204"/>
      <c r="K17" s="339" t="s">
        <v>609</v>
      </c>
    </row>
    <row r="18" spans="1:11" ht="19.5" customHeight="1" x14ac:dyDescent="0.2">
      <c r="A18" s="188"/>
      <c r="B18" s="214" t="s">
        <v>434</v>
      </c>
      <c r="C18" s="208"/>
      <c r="D18" s="209"/>
      <c r="E18" s="210"/>
      <c r="F18" s="215"/>
      <c r="G18" s="212"/>
      <c r="H18" s="215"/>
      <c r="I18" s="204"/>
      <c r="K18" s="340"/>
    </row>
    <row r="19" spans="1:11" ht="12.75" x14ac:dyDescent="0.2">
      <c r="A19" s="188"/>
      <c r="B19" s="213" t="s">
        <v>435</v>
      </c>
      <c r="C19" s="208"/>
      <c r="D19" s="209" t="s">
        <v>306</v>
      </c>
      <c r="E19" s="210"/>
      <c r="F19" s="437">
        <v>321246</v>
      </c>
      <c r="G19" s="212"/>
      <c r="H19" s="437">
        <v>352203</v>
      </c>
      <c r="I19" s="204"/>
      <c r="K19" s="339" t="s">
        <v>610</v>
      </c>
    </row>
    <row r="20" spans="1:11" ht="12.75" x14ac:dyDescent="0.2">
      <c r="A20" s="188"/>
      <c r="B20" s="213" t="s">
        <v>436</v>
      </c>
      <c r="C20" s="208"/>
      <c r="D20" s="209" t="s">
        <v>308</v>
      </c>
      <c r="E20" s="210"/>
      <c r="F20" s="437"/>
      <c r="G20" s="212"/>
      <c r="H20" s="437"/>
      <c r="I20" s="204"/>
      <c r="K20" s="339" t="s">
        <v>610</v>
      </c>
    </row>
    <row r="21" spans="1:11" ht="12.75" x14ac:dyDescent="0.2">
      <c r="A21" s="188"/>
      <c r="B21" s="213" t="s">
        <v>437</v>
      </c>
      <c r="C21" s="208"/>
      <c r="D21" s="209" t="s">
        <v>310</v>
      </c>
      <c r="E21" s="210"/>
      <c r="F21" s="437"/>
      <c r="G21" s="212"/>
      <c r="H21" s="437"/>
      <c r="I21" s="204"/>
      <c r="K21" s="339" t="s">
        <v>610</v>
      </c>
    </row>
    <row r="22" spans="1:11" ht="12.75" x14ac:dyDescent="0.2">
      <c r="A22" s="188"/>
      <c r="B22" s="213" t="s">
        <v>438</v>
      </c>
      <c r="C22" s="208"/>
      <c r="D22" s="209" t="s">
        <v>312</v>
      </c>
      <c r="E22" s="210"/>
      <c r="F22" s="437"/>
      <c r="G22" s="212"/>
      <c r="H22" s="437"/>
      <c r="I22" s="204"/>
      <c r="K22" s="339" t="s">
        <v>610</v>
      </c>
    </row>
    <row r="23" spans="1:11" ht="12.75" x14ac:dyDescent="0.2">
      <c r="A23" s="188"/>
      <c r="B23" s="213" t="s">
        <v>439</v>
      </c>
      <c r="C23" s="208"/>
      <c r="D23" s="209" t="s">
        <v>314</v>
      </c>
      <c r="E23" s="210"/>
      <c r="F23" s="437">
        <v>334578</v>
      </c>
      <c r="G23" s="212"/>
      <c r="H23" s="437">
        <v>333027</v>
      </c>
      <c r="I23" s="204"/>
      <c r="K23" s="339" t="s">
        <v>610</v>
      </c>
    </row>
    <row r="24" spans="1:11" ht="12.75" x14ac:dyDescent="0.2">
      <c r="A24" s="188"/>
      <c r="B24" s="213" t="s">
        <v>440</v>
      </c>
      <c r="C24" s="208"/>
      <c r="D24" s="209" t="s">
        <v>316</v>
      </c>
      <c r="E24" s="210"/>
      <c r="F24" s="437">
        <v>1250</v>
      </c>
      <c r="G24" s="212"/>
      <c r="H24" s="437">
        <v>1250</v>
      </c>
      <c r="I24" s="204"/>
      <c r="K24" s="339" t="s">
        <v>610</v>
      </c>
    </row>
    <row r="25" spans="1:11" ht="12.75" x14ac:dyDescent="0.2">
      <c r="A25" s="188"/>
      <c r="B25" s="213" t="s">
        <v>790</v>
      </c>
      <c r="C25" s="208"/>
      <c r="D25" s="209" t="s">
        <v>318</v>
      </c>
      <c r="E25" s="210"/>
      <c r="F25" s="437">
        <v>250870</v>
      </c>
      <c r="G25" s="212"/>
      <c r="H25" s="437">
        <v>287746</v>
      </c>
      <c r="I25" s="204"/>
      <c r="K25" s="339" t="s">
        <v>610</v>
      </c>
    </row>
    <row r="26" spans="1:11" ht="12.75" x14ac:dyDescent="0.2">
      <c r="A26" s="188"/>
      <c r="B26" s="213" t="s">
        <v>733</v>
      </c>
      <c r="C26" s="208"/>
      <c r="D26" s="209" t="s">
        <v>730</v>
      </c>
      <c r="E26" s="210"/>
      <c r="F26" s="437">
        <v>385388</v>
      </c>
      <c r="G26" s="212"/>
      <c r="H26" s="437">
        <v>359523</v>
      </c>
      <c r="I26" s="204"/>
      <c r="K26" s="339" t="s">
        <v>610</v>
      </c>
    </row>
    <row r="27" spans="1:11" ht="12.75" x14ac:dyDescent="0.2">
      <c r="A27" s="188"/>
      <c r="B27" s="213" t="s">
        <v>734</v>
      </c>
      <c r="C27" s="208"/>
      <c r="D27" s="209" t="s">
        <v>731</v>
      </c>
      <c r="E27" s="210"/>
      <c r="F27" s="437"/>
      <c r="G27" s="212"/>
      <c r="H27" s="437"/>
      <c r="I27" s="204"/>
      <c r="K27" s="339" t="s">
        <v>610</v>
      </c>
    </row>
    <row r="28" spans="1:11" ht="12.75" x14ac:dyDescent="0.2">
      <c r="A28" s="188"/>
      <c r="B28" s="213" t="s">
        <v>735</v>
      </c>
      <c r="C28" s="208"/>
      <c r="D28" s="209" t="s">
        <v>732</v>
      </c>
      <c r="E28" s="210"/>
      <c r="F28" s="437">
        <v>28000</v>
      </c>
      <c r="G28" s="212"/>
      <c r="H28" s="437">
        <v>27000</v>
      </c>
      <c r="I28" s="204"/>
      <c r="K28" s="339" t="s">
        <v>610</v>
      </c>
    </row>
    <row r="29" spans="1:11" ht="12.75" x14ac:dyDescent="0.2">
      <c r="A29" s="188"/>
      <c r="B29" s="213" t="s">
        <v>441</v>
      </c>
      <c r="C29" s="208"/>
      <c r="D29" s="209" t="s">
        <v>320</v>
      </c>
      <c r="E29" s="210"/>
      <c r="F29" s="437">
        <v>100000</v>
      </c>
      <c r="G29" s="212"/>
      <c r="H29" s="437">
        <v>100000</v>
      </c>
      <c r="I29" s="204"/>
      <c r="K29" s="339" t="s">
        <v>610</v>
      </c>
    </row>
    <row r="30" spans="1:11" ht="12.75" x14ac:dyDescent="0.2">
      <c r="A30" s="188"/>
      <c r="B30" s="213" t="s">
        <v>442</v>
      </c>
      <c r="C30" s="208"/>
      <c r="D30" s="209" t="s">
        <v>322</v>
      </c>
      <c r="E30" s="210"/>
      <c r="F30" s="437"/>
      <c r="G30" s="212"/>
      <c r="H30" s="437"/>
      <c r="I30" s="204"/>
      <c r="K30" s="339" t="s">
        <v>610</v>
      </c>
    </row>
    <row r="31" spans="1:11" ht="12.75" x14ac:dyDescent="0.2">
      <c r="A31" s="188"/>
      <c r="B31" s="213" t="s">
        <v>443</v>
      </c>
      <c r="C31" s="208"/>
      <c r="D31" s="209" t="s">
        <v>324</v>
      </c>
      <c r="E31" s="210"/>
      <c r="F31" s="437">
        <v>233</v>
      </c>
      <c r="G31" s="212"/>
      <c r="H31" s="437"/>
      <c r="I31" s="204"/>
      <c r="K31" s="339" t="s">
        <v>610</v>
      </c>
    </row>
    <row r="32" spans="1:11" ht="19.5" customHeight="1" x14ac:dyDescent="0.2">
      <c r="A32" s="188"/>
      <c r="B32" s="216" t="s">
        <v>327</v>
      </c>
      <c r="C32" s="208"/>
      <c r="D32" s="217"/>
      <c r="E32" s="210"/>
      <c r="F32" s="218"/>
      <c r="G32" s="212"/>
      <c r="H32" s="218"/>
      <c r="I32" s="204"/>
      <c r="K32" s="340"/>
    </row>
    <row r="33" spans="1:11" ht="19.5" customHeight="1" x14ac:dyDescent="0.2">
      <c r="A33" s="188"/>
      <c r="B33" s="219" t="s">
        <v>444</v>
      </c>
      <c r="C33" s="208"/>
      <c r="D33" s="217"/>
      <c r="E33" s="210"/>
      <c r="F33" s="218"/>
      <c r="G33" s="212"/>
      <c r="H33" s="218"/>
      <c r="I33" s="204"/>
      <c r="K33" s="340"/>
    </row>
    <row r="34" spans="1:11" ht="12.75" x14ac:dyDescent="0.2">
      <c r="A34" s="188"/>
      <c r="B34" s="213" t="s">
        <v>445</v>
      </c>
      <c r="C34" s="208"/>
      <c r="D34" s="209" t="s">
        <v>328</v>
      </c>
      <c r="E34" s="210"/>
      <c r="F34" s="437"/>
      <c r="G34" s="212"/>
      <c r="H34" s="437"/>
      <c r="I34" s="204"/>
      <c r="K34" s="339" t="s">
        <v>609</v>
      </c>
    </row>
    <row r="35" spans="1:11" ht="12.75" x14ac:dyDescent="0.2">
      <c r="A35" s="188"/>
      <c r="B35" s="213" t="s">
        <v>446</v>
      </c>
      <c r="C35" s="208"/>
      <c r="D35" s="209" t="s">
        <v>330</v>
      </c>
      <c r="E35" s="210"/>
      <c r="F35" s="437">
        <v>13028</v>
      </c>
      <c r="G35" s="212"/>
      <c r="H35" s="437">
        <v>5758</v>
      </c>
      <c r="I35" s="204"/>
      <c r="K35" s="339" t="s">
        <v>609</v>
      </c>
    </row>
    <row r="36" spans="1:11" ht="12.75" x14ac:dyDescent="0.2">
      <c r="A36" s="188"/>
      <c r="B36" s="213" t="s">
        <v>447</v>
      </c>
      <c r="C36" s="208"/>
      <c r="D36" s="209" t="s">
        <v>332</v>
      </c>
      <c r="E36" s="210"/>
      <c r="F36" s="437">
        <v>23954</v>
      </c>
      <c r="G36" s="212"/>
      <c r="H36" s="437">
        <v>25881</v>
      </c>
      <c r="I36" s="204"/>
      <c r="K36" s="339" t="s">
        <v>609</v>
      </c>
    </row>
    <row r="37" spans="1:11" ht="12.75" x14ac:dyDescent="0.2">
      <c r="A37" s="188"/>
      <c r="B37" s="213" t="s">
        <v>448</v>
      </c>
      <c r="C37" s="208"/>
      <c r="D37" s="209" t="s">
        <v>334</v>
      </c>
      <c r="E37" s="210"/>
      <c r="F37" s="437"/>
      <c r="G37" s="212"/>
      <c r="H37" s="437"/>
      <c r="I37" s="204"/>
      <c r="K37" s="339" t="s">
        <v>609</v>
      </c>
    </row>
    <row r="38" spans="1:11" ht="19.5" customHeight="1" x14ac:dyDescent="0.2">
      <c r="A38" s="188"/>
      <c r="B38" s="214" t="s">
        <v>449</v>
      </c>
      <c r="C38" s="208"/>
      <c r="D38" s="217"/>
      <c r="E38" s="210"/>
      <c r="F38" s="218"/>
      <c r="G38" s="212"/>
      <c r="H38" s="218"/>
      <c r="I38" s="204"/>
      <c r="K38" s="340"/>
    </row>
    <row r="39" spans="1:11" ht="12.75" x14ac:dyDescent="0.2">
      <c r="A39" s="188"/>
      <c r="B39" s="213" t="s">
        <v>740</v>
      </c>
      <c r="C39" s="208"/>
      <c r="D39" s="209" t="s">
        <v>737</v>
      </c>
      <c r="E39" s="210"/>
      <c r="F39" s="437">
        <v>2143</v>
      </c>
      <c r="G39" s="212"/>
      <c r="H39" s="437">
        <v>2493</v>
      </c>
      <c r="I39" s="204"/>
      <c r="K39" s="339" t="s">
        <v>610</v>
      </c>
    </row>
    <row r="40" spans="1:11" ht="12.75" x14ac:dyDescent="0.2">
      <c r="A40" s="188"/>
      <c r="B40" s="213" t="s">
        <v>741</v>
      </c>
      <c r="C40" s="208"/>
      <c r="D40" s="209" t="s">
        <v>738</v>
      </c>
      <c r="E40" s="210"/>
      <c r="F40" s="437"/>
      <c r="G40" s="212"/>
      <c r="H40" s="437"/>
      <c r="I40" s="204"/>
      <c r="K40" s="339" t="s">
        <v>610</v>
      </c>
    </row>
    <row r="41" spans="1:11" ht="12.75" x14ac:dyDescent="0.2">
      <c r="A41" s="188"/>
      <c r="B41" s="213" t="s">
        <v>742</v>
      </c>
      <c r="C41" s="208"/>
      <c r="D41" s="209" t="s">
        <v>739</v>
      </c>
      <c r="E41" s="210"/>
      <c r="F41" s="437">
        <v>31167</v>
      </c>
      <c r="G41" s="212"/>
      <c r="H41" s="437">
        <v>15901</v>
      </c>
      <c r="I41" s="204"/>
      <c r="K41" s="339" t="s">
        <v>610</v>
      </c>
    </row>
    <row r="42" spans="1:11" ht="12.75" x14ac:dyDescent="0.2">
      <c r="A42" s="188"/>
      <c r="B42" s="213" t="s">
        <v>746</v>
      </c>
      <c r="C42" s="208"/>
      <c r="D42" s="209" t="s">
        <v>336</v>
      </c>
      <c r="E42" s="210"/>
      <c r="F42" s="437"/>
      <c r="G42" s="212"/>
      <c r="H42" s="437"/>
      <c r="I42" s="204"/>
      <c r="K42" s="339" t="s">
        <v>610</v>
      </c>
    </row>
    <row r="43" spans="1:11" ht="12.75" x14ac:dyDescent="0.2">
      <c r="A43" s="188"/>
      <c r="B43" s="213" t="s">
        <v>747</v>
      </c>
      <c r="C43" s="208"/>
      <c r="D43" s="209" t="s">
        <v>743</v>
      </c>
      <c r="E43" s="210"/>
      <c r="F43" s="437"/>
      <c r="G43" s="212"/>
      <c r="H43" s="437"/>
      <c r="I43" s="204"/>
      <c r="K43" s="339" t="s">
        <v>610</v>
      </c>
    </row>
    <row r="44" spans="1:11" ht="12.75" x14ac:dyDescent="0.2">
      <c r="A44" s="188"/>
      <c r="B44" s="213" t="s">
        <v>748</v>
      </c>
      <c r="C44" s="208"/>
      <c r="D44" s="209" t="s">
        <v>744</v>
      </c>
      <c r="E44" s="210"/>
      <c r="F44" s="437"/>
      <c r="G44" s="212"/>
      <c r="H44" s="437"/>
      <c r="I44" s="204"/>
      <c r="K44" s="339" t="s">
        <v>610</v>
      </c>
    </row>
    <row r="45" spans="1:11" ht="12.75" x14ac:dyDescent="0.2">
      <c r="A45" s="188"/>
      <c r="B45" s="213" t="s">
        <v>749</v>
      </c>
      <c r="C45" s="208"/>
      <c r="D45" s="209" t="s">
        <v>745</v>
      </c>
      <c r="E45" s="210"/>
      <c r="F45" s="437"/>
      <c r="G45" s="212"/>
      <c r="H45" s="437"/>
      <c r="I45" s="204"/>
      <c r="K45" s="339" t="s">
        <v>610</v>
      </c>
    </row>
    <row r="46" spans="1:11" ht="12.75" x14ac:dyDescent="0.2">
      <c r="A46" s="188"/>
      <c r="B46" s="213" t="s">
        <v>450</v>
      </c>
      <c r="C46" s="208"/>
      <c r="D46" s="209" t="s">
        <v>338</v>
      </c>
      <c r="E46" s="210"/>
      <c r="F46" s="437">
        <v>215176</v>
      </c>
      <c r="G46" s="212"/>
      <c r="H46" s="437">
        <v>172302</v>
      </c>
      <c r="I46" s="204"/>
      <c r="K46" s="339" t="s">
        <v>610</v>
      </c>
    </row>
    <row r="47" spans="1:11" ht="12.75" x14ac:dyDescent="0.2">
      <c r="A47" s="188"/>
      <c r="B47" s="213" t="s">
        <v>451</v>
      </c>
      <c r="C47" s="208"/>
      <c r="D47" s="209" t="s">
        <v>340</v>
      </c>
      <c r="E47" s="210"/>
      <c r="F47" s="437">
        <v>1570</v>
      </c>
      <c r="G47" s="212"/>
      <c r="H47" s="437">
        <v>1570</v>
      </c>
      <c r="I47" s="204"/>
      <c r="K47" s="339" t="s">
        <v>610</v>
      </c>
    </row>
    <row r="48" spans="1:11" ht="12.75" x14ac:dyDescent="0.2">
      <c r="A48" s="188"/>
      <c r="B48" s="213" t="s">
        <v>452</v>
      </c>
      <c r="C48" s="208"/>
      <c r="D48" s="209" t="s">
        <v>342</v>
      </c>
      <c r="E48" s="210"/>
      <c r="F48" s="437">
        <v>19182</v>
      </c>
      <c r="G48" s="212"/>
      <c r="H48" s="437">
        <v>14879</v>
      </c>
      <c r="I48" s="204"/>
      <c r="K48" s="339" t="s">
        <v>610</v>
      </c>
    </row>
    <row r="49" spans="1:11" ht="12.75" x14ac:dyDescent="0.2">
      <c r="A49" s="188"/>
      <c r="B49" s="213" t="s">
        <v>453</v>
      </c>
      <c r="C49" s="208"/>
      <c r="D49" s="209" t="s">
        <v>344</v>
      </c>
      <c r="E49" s="210"/>
      <c r="F49" s="437"/>
      <c r="G49" s="212"/>
      <c r="H49" s="437"/>
      <c r="I49" s="204"/>
      <c r="K49" s="339" t="s">
        <v>610</v>
      </c>
    </row>
    <row r="50" spans="1:11" ht="12.75" x14ac:dyDescent="0.2">
      <c r="A50" s="188"/>
      <c r="B50" s="213" t="s">
        <v>454</v>
      </c>
      <c r="C50" s="208"/>
      <c r="D50" s="209" t="s">
        <v>346</v>
      </c>
      <c r="E50" s="210"/>
      <c r="F50" s="437"/>
      <c r="G50" s="212"/>
      <c r="H50" s="437"/>
      <c r="I50" s="204"/>
      <c r="K50" s="339" t="s">
        <v>610</v>
      </c>
    </row>
    <row r="51" spans="1:11" ht="12.75" x14ac:dyDescent="0.2">
      <c r="A51" s="188"/>
      <c r="B51" s="213" t="s">
        <v>455</v>
      </c>
      <c r="C51" s="208"/>
      <c r="D51" s="209" t="s">
        <v>348</v>
      </c>
      <c r="E51" s="210"/>
      <c r="F51" s="437"/>
      <c r="G51" s="212"/>
      <c r="H51" s="437"/>
      <c r="I51" s="204"/>
      <c r="K51" s="339" t="s">
        <v>610</v>
      </c>
    </row>
    <row r="52" spans="1:11" ht="12.75" x14ac:dyDescent="0.2">
      <c r="A52" s="188"/>
      <c r="B52" s="213"/>
      <c r="C52" s="204"/>
      <c r="D52" s="209"/>
      <c r="E52" s="204"/>
      <c r="F52" s="215"/>
      <c r="G52" s="212"/>
      <c r="H52" s="215"/>
      <c r="I52" s="204"/>
      <c r="K52" s="340"/>
    </row>
    <row r="53" spans="1:11" ht="12.75" x14ac:dyDescent="0.2">
      <c r="A53" s="188"/>
      <c r="B53" s="213" t="s">
        <v>351</v>
      </c>
      <c r="C53" s="208"/>
      <c r="D53" s="209" t="s">
        <v>350</v>
      </c>
      <c r="E53" s="210"/>
      <c r="F53" s="211">
        <v>18</v>
      </c>
      <c r="G53" s="212"/>
      <c r="H53" s="211">
        <v>6</v>
      </c>
      <c r="I53" s="204"/>
      <c r="K53" s="339" t="s">
        <v>610</v>
      </c>
    </row>
    <row r="54" spans="1:11" ht="19.5" customHeight="1" x14ac:dyDescent="0.2">
      <c r="A54" s="188"/>
      <c r="B54" s="214" t="s">
        <v>456</v>
      </c>
      <c r="C54" s="204"/>
      <c r="D54" s="209"/>
      <c r="E54" s="204"/>
      <c r="F54" s="212"/>
      <c r="G54" s="212"/>
      <c r="H54" s="212"/>
      <c r="I54" s="204"/>
      <c r="K54" s="340"/>
    </row>
    <row r="55" spans="1:11" ht="12.75" x14ac:dyDescent="0.2">
      <c r="A55" s="188"/>
      <c r="B55" s="220" t="s">
        <v>457</v>
      </c>
      <c r="C55" s="208"/>
      <c r="D55" s="209" t="s">
        <v>352</v>
      </c>
      <c r="E55" s="210"/>
      <c r="F55" s="437">
        <v>213</v>
      </c>
      <c r="G55" s="212"/>
      <c r="H55" s="437">
        <v>1163</v>
      </c>
      <c r="I55" s="204"/>
      <c r="K55" s="339" t="s">
        <v>610</v>
      </c>
    </row>
    <row r="56" spans="1:11" ht="12.75" x14ac:dyDescent="0.2">
      <c r="A56" s="188"/>
      <c r="B56" s="220" t="s">
        <v>458</v>
      </c>
      <c r="C56" s="208"/>
      <c r="D56" s="209" t="s">
        <v>354</v>
      </c>
      <c r="E56" s="210"/>
      <c r="F56" s="437">
        <v>38615</v>
      </c>
      <c r="G56" s="212"/>
      <c r="H56" s="437">
        <v>19380</v>
      </c>
      <c r="I56" s="204"/>
      <c r="K56" s="339" t="s">
        <v>610</v>
      </c>
    </row>
    <row r="57" spans="1:11" ht="12.75" x14ac:dyDescent="0.2">
      <c r="A57" s="188"/>
      <c r="B57" s="220" t="s">
        <v>756</v>
      </c>
      <c r="C57" s="208"/>
      <c r="D57" s="209" t="s">
        <v>356</v>
      </c>
      <c r="E57" s="210"/>
      <c r="F57" s="437">
        <v>68604</v>
      </c>
      <c r="G57" s="212"/>
      <c r="H57" s="437">
        <v>24105</v>
      </c>
      <c r="I57" s="204"/>
      <c r="K57" s="339" t="s">
        <v>610</v>
      </c>
    </row>
    <row r="58" spans="1:11" ht="12.75" x14ac:dyDescent="0.2">
      <c r="A58" s="188"/>
      <c r="B58" s="220" t="s">
        <v>753</v>
      </c>
      <c r="C58" s="208"/>
      <c r="D58" s="209" t="s">
        <v>750</v>
      </c>
      <c r="E58" s="210"/>
      <c r="F58" s="437">
        <v>3</v>
      </c>
      <c r="G58" s="212"/>
      <c r="H58" s="437">
        <v>3</v>
      </c>
      <c r="I58" s="204"/>
      <c r="K58" s="339" t="s">
        <v>610</v>
      </c>
    </row>
    <row r="59" spans="1:11" ht="12" customHeight="1" x14ac:dyDescent="0.2">
      <c r="A59" s="188"/>
      <c r="B59" s="220" t="s">
        <v>754</v>
      </c>
      <c r="C59" s="208"/>
      <c r="D59" s="209" t="s">
        <v>751</v>
      </c>
      <c r="E59" s="210"/>
      <c r="F59" s="437">
        <v>4421</v>
      </c>
      <c r="G59" s="212"/>
      <c r="H59" s="437">
        <v>538</v>
      </c>
      <c r="I59" s="204"/>
      <c r="K59" s="339" t="s">
        <v>610</v>
      </c>
    </row>
    <row r="60" spans="1:11" ht="12.75" x14ac:dyDescent="0.2">
      <c r="A60" s="188"/>
      <c r="B60" s="220" t="s">
        <v>755</v>
      </c>
      <c r="C60" s="208"/>
      <c r="D60" s="209" t="s">
        <v>752</v>
      </c>
      <c r="E60" s="210"/>
      <c r="F60" s="437"/>
      <c r="G60" s="212"/>
      <c r="H60" s="437"/>
      <c r="I60" s="204"/>
      <c r="K60" s="339" t="s">
        <v>610</v>
      </c>
    </row>
    <row r="61" spans="1:11" s="81" customFormat="1" x14ac:dyDescent="0.2">
      <c r="A61" s="221"/>
      <c r="B61" s="222"/>
      <c r="C61" s="204"/>
      <c r="D61" s="201"/>
      <c r="E61" s="204"/>
      <c r="F61" s="212"/>
      <c r="G61" s="212"/>
      <c r="H61" s="212"/>
      <c r="I61" s="204"/>
      <c r="K61" s="341"/>
    </row>
    <row r="62" spans="1:11" ht="12.75" x14ac:dyDescent="0.2">
      <c r="A62" s="195"/>
      <c r="B62" s="82" t="s">
        <v>459</v>
      </c>
      <c r="C62" s="195"/>
      <c r="D62" s="195"/>
      <c r="E62" s="196"/>
      <c r="F62" s="223"/>
      <c r="G62" s="224"/>
      <c r="H62" s="223"/>
      <c r="I62" s="198"/>
      <c r="K62" s="340"/>
    </row>
    <row r="63" spans="1:11" ht="19.5" customHeight="1" x14ac:dyDescent="0.2">
      <c r="A63" s="225"/>
      <c r="B63" s="226" t="s">
        <v>358</v>
      </c>
      <c r="C63" s="204"/>
      <c r="D63" s="201"/>
      <c r="E63" s="227"/>
      <c r="F63" s="228"/>
      <c r="G63" s="212"/>
      <c r="H63" s="228"/>
      <c r="I63" s="204"/>
      <c r="K63" s="340"/>
    </row>
    <row r="64" spans="1:11" ht="19.5" customHeight="1" x14ac:dyDescent="0.2">
      <c r="A64" s="225"/>
      <c r="B64" s="229" t="s">
        <v>489</v>
      </c>
      <c r="C64" s="204"/>
      <c r="D64" s="201"/>
      <c r="E64" s="227"/>
      <c r="F64" s="228"/>
      <c r="G64" s="212"/>
      <c r="H64" s="228"/>
      <c r="I64" s="204"/>
      <c r="K64" s="340"/>
    </row>
    <row r="65" spans="1:11" ht="12.75" x14ac:dyDescent="0.2">
      <c r="A65" s="225"/>
      <c r="B65" s="213" t="s">
        <v>460</v>
      </c>
      <c r="C65" s="204"/>
      <c r="D65" s="209" t="s">
        <v>359</v>
      </c>
      <c r="E65" s="204"/>
      <c r="F65" s="437">
        <v>940883</v>
      </c>
      <c r="G65" s="212"/>
      <c r="H65" s="437">
        <v>1018313</v>
      </c>
      <c r="I65" s="204"/>
      <c r="K65" s="339" t="s">
        <v>609</v>
      </c>
    </row>
    <row r="66" spans="1:11" ht="12.75" x14ac:dyDescent="0.2">
      <c r="A66" s="225"/>
      <c r="B66" s="213" t="s">
        <v>461</v>
      </c>
      <c r="C66" s="204"/>
      <c r="D66" s="209" t="s">
        <v>361</v>
      </c>
      <c r="E66" s="204"/>
      <c r="F66" s="437">
        <v>637887</v>
      </c>
      <c r="G66" s="212"/>
      <c r="H66" s="437">
        <v>672563</v>
      </c>
      <c r="I66" s="204"/>
      <c r="K66" s="339" t="s">
        <v>609</v>
      </c>
    </row>
    <row r="67" spans="1:11" ht="12.75" x14ac:dyDescent="0.2">
      <c r="A67" s="225"/>
      <c r="B67" s="213" t="s">
        <v>462</v>
      </c>
      <c r="C67" s="204"/>
      <c r="D67" s="209" t="s">
        <v>363</v>
      </c>
      <c r="E67" s="204"/>
      <c r="F67" s="437">
        <v>85303</v>
      </c>
      <c r="G67" s="212"/>
      <c r="H67" s="437"/>
      <c r="I67" s="204"/>
      <c r="K67" s="339" t="s">
        <v>609</v>
      </c>
    </row>
    <row r="68" spans="1:11" ht="12.75" x14ac:dyDescent="0.2">
      <c r="A68" s="225"/>
      <c r="B68" s="213"/>
      <c r="C68" s="204"/>
      <c r="D68" s="209"/>
      <c r="E68" s="204"/>
      <c r="F68" s="215"/>
      <c r="G68" s="212"/>
      <c r="H68" s="215"/>
      <c r="I68" s="204"/>
      <c r="K68" s="340"/>
    </row>
    <row r="69" spans="1:11" ht="12.75" x14ac:dyDescent="0.2">
      <c r="A69" s="225"/>
      <c r="B69" s="220" t="s">
        <v>366</v>
      </c>
      <c r="C69" s="204"/>
      <c r="D69" s="209" t="s">
        <v>365</v>
      </c>
      <c r="E69" s="204"/>
      <c r="F69" s="211">
        <v>76017</v>
      </c>
      <c r="G69" s="212"/>
      <c r="H69" s="211">
        <v>77199</v>
      </c>
      <c r="I69" s="204"/>
      <c r="K69" s="339" t="s">
        <v>609</v>
      </c>
    </row>
    <row r="70" spans="1:11" ht="19.5" customHeight="1" x14ac:dyDescent="0.2">
      <c r="A70" s="225"/>
      <c r="B70" s="219" t="s">
        <v>463</v>
      </c>
      <c r="C70" s="204"/>
      <c r="D70" s="209"/>
      <c r="E70" s="204"/>
      <c r="F70" s="212"/>
      <c r="G70" s="212"/>
      <c r="H70" s="212"/>
      <c r="I70" s="204"/>
      <c r="K70" s="340"/>
    </row>
    <row r="71" spans="1:11" ht="12.75" x14ac:dyDescent="0.2">
      <c r="A71" s="225"/>
      <c r="B71" s="213" t="s">
        <v>464</v>
      </c>
      <c r="C71" s="204"/>
      <c r="D71" s="209" t="s">
        <v>367</v>
      </c>
      <c r="E71" s="204"/>
      <c r="F71" s="437"/>
      <c r="G71" s="212"/>
      <c r="H71" s="437"/>
      <c r="I71" s="204"/>
      <c r="K71" s="339" t="s">
        <v>610</v>
      </c>
    </row>
    <row r="72" spans="1:11" ht="12.75" x14ac:dyDescent="0.2">
      <c r="A72" s="225"/>
      <c r="B72" s="213" t="s">
        <v>465</v>
      </c>
      <c r="C72" s="204"/>
      <c r="D72" s="209" t="s">
        <v>369</v>
      </c>
      <c r="E72" s="204"/>
      <c r="F72" s="437"/>
      <c r="G72" s="212"/>
      <c r="H72" s="437"/>
      <c r="I72" s="204"/>
      <c r="K72" s="339" t="s">
        <v>610</v>
      </c>
    </row>
    <row r="73" spans="1:11" ht="12.75" x14ac:dyDescent="0.2">
      <c r="A73" s="225"/>
      <c r="B73" s="213" t="s">
        <v>466</v>
      </c>
      <c r="C73" s="204"/>
      <c r="D73" s="209" t="s">
        <v>371</v>
      </c>
      <c r="E73" s="204"/>
      <c r="F73" s="437">
        <v>363</v>
      </c>
      <c r="G73" s="212"/>
      <c r="H73" s="437">
        <v>363</v>
      </c>
      <c r="I73" s="204"/>
      <c r="K73" s="339" t="s">
        <v>610</v>
      </c>
    </row>
    <row r="74" spans="1:11" ht="12.75" x14ac:dyDescent="0.2">
      <c r="A74" s="225"/>
      <c r="B74" s="213" t="s">
        <v>467</v>
      </c>
      <c r="C74" s="204"/>
      <c r="D74" s="209" t="s">
        <v>373</v>
      </c>
      <c r="E74" s="204"/>
      <c r="F74" s="437"/>
      <c r="G74" s="212"/>
      <c r="H74" s="437"/>
      <c r="I74" s="204"/>
      <c r="K74" s="339" t="s">
        <v>610</v>
      </c>
    </row>
    <row r="75" spans="1:11" ht="12.75" x14ac:dyDescent="0.2">
      <c r="A75" s="225"/>
      <c r="B75" s="213" t="s">
        <v>468</v>
      </c>
      <c r="C75" s="204"/>
      <c r="D75" s="209" t="s">
        <v>375</v>
      </c>
      <c r="E75" s="204"/>
      <c r="F75" s="437"/>
      <c r="G75" s="212"/>
      <c r="H75" s="437"/>
      <c r="I75" s="204"/>
      <c r="K75" s="339" t="s">
        <v>610</v>
      </c>
    </row>
    <row r="76" spans="1:11" ht="12.75" x14ac:dyDescent="0.2">
      <c r="A76" s="225"/>
      <c r="B76" s="213" t="s">
        <v>791</v>
      </c>
      <c r="C76" s="204"/>
      <c r="D76" s="209" t="s">
        <v>776</v>
      </c>
      <c r="E76" s="204"/>
      <c r="F76" s="437"/>
      <c r="G76" s="212"/>
      <c r="H76" s="437"/>
      <c r="I76" s="204"/>
      <c r="K76" s="339" t="s">
        <v>610</v>
      </c>
    </row>
    <row r="77" spans="1:11" ht="12.75" x14ac:dyDescent="0.2">
      <c r="A77" s="225"/>
      <c r="B77" s="213" t="s">
        <v>792</v>
      </c>
      <c r="C77" s="204"/>
      <c r="D77" s="209" t="s">
        <v>777</v>
      </c>
      <c r="E77" s="204"/>
      <c r="F77" s="437"/>
      <c r="G77" s="212"/>
      <c r="H77" s="437"/>
      <c r="I77" s="204"/>
      <c r="K77" s="339" t="s">
        <v>610</v>
      </c>
    </row>
    <row r="78" spans="1:11" ht="12.75" x14ac:dyDescent="0.2">
      <c r="A78" s="225"/>
      <c r="B78" s="213" t="s">
        <v>793</v>
      </c>
      <c r="C78" s="204"/>
      <c r="D78" s="209" t="s">
        <v>778</v>
      </c>
      <c r="E78" s="204"/>
      <c r="F78" s="437">
        <v>10532</v>
      </c>
      <c r="G78" s="212"/>
      <c r="H78" s="437">
        <v>10532</v>
      </c>
      <c r="I78" s="204"/>
      <c r="K78" s="339" t="s">
        <v>610</v>
      </c>
    </row>
    <row r="79" spans="1:11" ht="12.75" x14ac:dyDescent="0.2">
      <c r="A79" s="225"/>
      <c r="B79" s="213" t="s">
        <v>469</v>
      </c>
      <c r="C79" s="204"/>
      <c r="D79" s="209" t="s">
        <v>377</v>
      </c>
      <c r="E79" s="204"/>
      <c r="F79" s="437">
        <v>19286</v>
      </c>
      <c r="G79" s="212"/>
      <c r="H79" s="437">
        <v>17369</v>
      </c>
      <c r="I79" s="204"/>
      <c r="K79" s="339" t="s">
        <v>610</v>
      </c>
    </row>
    <row r="80" spans="1:11" ht="12.75" x14ac:dyDescent="0.2">
      <c r="A80" s="225"/>
      <c r="B80" s="213" t="s">
        <v>470</v>
      </c>
      <c r="C80" s="204"/>
      <c r="D80" s="209" t="s">
        <v>379</v>
      </c>
      <c r="E80" s="204"/>
      <c r="F80" s="437"/>
      <c r="G80" s="212"/>
      <c r="H80" s="437"/>
      <c r="I80" s="204"/>
      <c r="K80" s="339" t="s">
        <v>610</v>
      </c>
    </row>
    <row r="81" spans="1:11" ht="12.75" x14ac:dyDescent="0.2">
      <c r="A81" s="225"/>
      <c r="B81" s="213" t="s">
        <v>471</v>
      </c>
      <c r="C81" s="204"/>
      <c r="D81" s="209" t="s">
        <v>381</v>
      </c>
      <c r="E81" s="204"/>
      <c r="F81" s="437">
        <v>3563</v>
      </c>
      <c r="G81" s="212"/>
      <c r="H81" s="437">
        <v>3063</v>
      </c>
      <c r="I81" s="204"/>
      <c r="K81" s="339" t="s">
        <v>610</v>
      </c>
    </row>
    <row r="82" spans="1:11" ht="12.75" x14ac:dyDescent="0.2">
      <c r="A82" s="225"/>
      <c r="B82" s="230" t="s">
        <v>384</v>
      </c>
      <c r="C82" s="231"/>
      <c r="D82" s="209" t="s">
        <v>383</v>
      </c>
      <c r="E82" s="204"/>
      <c r="F82" s="437"/>
      <c r="G82" s="212"/>
      <c r="H82" s="437"/>
      <c r="I82" s="204"/>
      <c r="K82" s="339" t="s">
        <v>610</v>
      </c>
    </row>
    <row r="83" spans="1:11" ht="12.75" x14ac:dyDescent="0.2">
      <c r="A83" s="225"/>
      <c r="B83" s="230" t="s">
        <v>641</v>
      </c>
      <c r="C83" s="231"/>
      <c r="D83" s="209" t="s">
        <v>619</v>
      </c>
      <c r="E83" s="204"/>
      <c r="F83" s="438"/>
      <c r="G83" s="212"/>
      <c r="H83" s="438"/>
      <c r="I83" s="204"/>
      <c r="K83" s="339" t="s">
        <v>610</v>
      </c>
    </row>
    <row r="84" spans="1:11" ht="19.5" customHeight="1" x14ac:dyDescent="0.2">
      <c r="A84" s="225"/>
      <c r="B84" s="216" t="s">
        <v>386</v>
      </c>
      <c r="C84" s="204"/>
      <c r="D84" s="232"/>
      <c r="E84" s="204"/>
      <c r="F84" s="212"/>
      <c r="G84" s="212"/>
      <c r="H84" s="212"/>
      <c r="I84" s="204"/>
      <c r="J84" s="233"/>
      <c r="K84" s="343"/>
    </row>
    <row r="85" spans="1:11" ht="19.5" customHeight="1" x14ac:dyDescent="0.2">
      <c r="A85" s="225"/>
      <c r="B85" s="219" t="s">
        <v>472</v>
      </c>
      <c r="C85" s="204"/>
      <c r="D85" s="232"/>
      <c r="E85" s="204"/>
      <c r="F85" s="212"/>
      <c r="G85" s="212"/>
      <c r="H85" s="212"/>
      <c r="I85" s="204"/>
      <c r="J85" s="233"/>
      <c r="K85" s="343"/>
    </row>
    <row r="86" spans="1:11" ht="12.75" x14ac:dyDescent="0.2">
      <c r="A86" s="225"/>
      <c r="B86" s="213" t="s">
        <v>794</v>
      </c>
      <c r="C86" s="204"/>
      <c r="D86" s="209" t="s">
        <v>387</v>
      </c>
      <c r="E86" s="204"/>
      <c r="F86" s="211"/>
      <c r="G86" s="212"/>
      <c r="H86" s="211"/>
      <c r="I86" s="204"/>
      <c r="K86" s="339" t="s">
        <v>610</v>
      </c>
    </row>
    <row r="87" spans="1:11" ht="12.75" x14ac:dyDescent="0.2">
      <c r="A87" s="225"/>
      <c r="B87" s="213" t="s">
        <v>795</v>
      </c>
      <c r="C87" s="204"/>
      <c r="D87" s="209" t="s">
        <v>779</v>
      </c>
      <c r="E87" s="204"/>
      <c r="F87" s="211"/>
      <c r="G87" s="212"/>
      <c r="H87" s="211"/>
      <c r="I87" s="204"/>
      <c r="K87" s="339" t="s">
        <v>610</v>
      </c>
    </row>
    <row r="88" spans="1:11" ht="12.75" x14ac:dyDescent="0.2">
      <c r="A88" s="225"/>
      <c r="B88" s="213" t="s">
        <v>796</v>
      </c>
      <c r="C88" s="204"/>
      <c r="D88" s="209" t="s">
        <v>781</v>
      </c>
      <c r="E88" s="204"/>
      <c r="F88" s="211"/>
      <c r="G88" s="212"/>
      <c r="H88" s="211"/>
      <c r="I88" s="204"/>
      <c r="K88" s="339" t="s">
        <v>610</v>
      </c>
    </row>
    <row r="89" spans="1:11" ht="12.75" x14ac:dyDescent="0.2">
      <c r="A89" s="225"/>
      <c r="B89" s="213" t="s">
        <v>797</v>
      </c>
      <c r="C89" s="204"/>
      <c r="D89" s="209" t="s">
        <v>783</v>
      </c>
      <c r="E89" s="204"/>
      <c r="F89" s="211"/>
      <c r="G89" s="212"/>
      <c r="H89" s="211"/>
      <c r="I89" s="204"/>
      <c r="K89" s="339" t="s">
        <v>610</v>
      </c>
    </row>
    <row r="90" spans="1:11" ht="12.75" x14ac:dyDescent="0.2">
      <c r="A90" s="225"/>
      <c r="B90" s="213" t="s">
        <v>473</v>
      </c>
      <c r="C90" s="204"/>
      <c r="D90" s="209" t="s">
        <v>388</v>
      </c>
      <c r="E90" s="204"/>
      <c r="F90" s="211"/>
      <c r="G90" s="212"/>
      <c r="H90" s="211"/>
      <c r="I90" s="204"/>
      <c r="K90" s="339" t="s">
        <v>610</v>
      </c>
    </row>
    <row r="91" spans="1:11" ht="12.75" x14ac:dyDescent="0.2">
      <c r="A91" s="225"/>
      <c r="B91" s="213" t="s">
        <v>474</v>
      </c>
      <c r="C91" s="204"/>
      <c r="D91" s="209" t="s">
        <v>390</v>
      </c>
      <c r="E91" s="204"/>
      <c r="F91" s="211">
        <v>42854</v>
      </c>
      <c r="G91" s="212"/>
      <c r="H91" s="211">
        <v>51134</v>
      </c>
      <c r="I91" s="204"/>
      <c r="K91" s="339" t="s">
        <v>610</v>
      </c>
    </row>
    <row r="92" spans="1:11" ht="19.5" customHeight="1" x14ac:dyDescent="0.2">
      <c r="A92" s="225"/>
      <c r="B92" s="214" t="s">
        <v>475</v>
      </c>
      <c r="C92" s="204"/>
      <c r="D92" s="209"/>
      <c r="E92" s="204"/>
      <c r="F92" s="212"/>
      <c r="G92" s="212"/>
      <c r="H92" s="212"/>
      <c r="I92" s="204"/>
      <c r="K92" s="340"/>
    </row>
    <row r="93" spans="1:11" ht="12.75" x14ac:dyDescent="0.2">
      <c r="A93" s="225"/>
      <c r="B93" s="213" t="s">
        <v>487</v>
      </c>
      <c r="C93" s="204"/>
      <c r="D93" s="209" t="s">
        <v>391</v>
      </c>
      <c r="E93" s="204"/>
      <c r="F93" s="211">
        <v>16628</v>
      </c>
      <c r="G93" s="212"/>
      <c r="H93" s="211">
        <v>16237</v>
      </c>
      <c r="I93" s="204"/>
      <c r="K93" s="339" t="s">
        <v>610</v>
      </c>
    </row>
    <row r="94" spans="1:11" ht="12.75" x14ac:dyDescent="0.2">
      <c r="A94" s="225"/>
      <c r="B94" s="213" t="s">
        <v>476</v>
      </c>
      <c r="C94" s="204"/>
      <c r="D94" s="209" t="s">
        <v>393</v>
      </c>
      <c r="E94" s="204"/>
      <c r="F94" s="211">
        <v>337043</v>
      </c>
      <c r="G94" s="212"/>
      <c r="H94" s="211">
        <v>375779</v>
      </c>
      <c r="I94" s="204"/>
      <c r="K94" s="339" t="s">
        <v>610</v>
      </c>
    </row>
    <row r="95" spans="1:11" ht="12.75" x14ac:dyDescent="0.2">
      <c r="A95" s="225"/>
      <c r="B95" s="213" t="s">
        <v>798</v>
      </c>
      <c r="C95" s="204"/>
      <c r="D95" s="209" t="s">
        <v>395</v>
      </c>
      <c r="E95" s="204"/>
      <c r="F95" s="211">
        <v>129904</v>
      </c>
      <c r="G95" s="212"/>
      <c r="H95" s="211">
        <v>60218</v>
      </c>
      <c r="I95" s="204"/>
      <c r="K95" s="339" t="s">
        <v>610</v>
      </c>
    </row>
    <row r="96" spans="1:11" ht="12.75" x14ac:dyDescent="0.2">
      <c r="A96" s="225"/>
      <c r="B96" s="213" t="s">
        <v>760</v>
      </c>
      <c r="C96" s="204"/>
      <c r="D96" s="209" t="s">
        <v>757</v>
      </c>
      <c r="E96" s="204"/>
      <c r="F96" s="211">
        <v>14160</v>
      </c>
      <c r="G96" s="212"/>
      <c r="H96" s="211">
        <v>14210</v>
      </c>
      <c r="I96" s="204"/>
      <c r="K96" s="339" t="s">
        <v>610</v>
      </c>
    </row>
    <row r="97" spans="1:11" ht="12.75" x14ac:dyDescent="0.2">
      <c r="A97" s="225"/>
      <c r="B97" s="213" t="s">
        <v>761</v>
      </c>
      <c r="C97" s="204"/>
      <c r="D97" s="209" t="s">
        <v>758</v>
      </c>
      <c r="E97" s="204"/>
      <c r="F97" s="211">
        <v>3503</v>
      </c>
      <c r="G97" s="212"/>
      <c r="H97" s="211">
        <v>3603</v>
      </c>
      <c r="I97" s="204"/>
      <c r="K97" s="339" t="s">
        <v>610</v>
      </c>
    </row>
    <row r="98" spans="1:11" ht="12.75" x14ac:dyDescent="0.2">
      <c r="A98" s="225"/>
      <c r="B98" s="220" t="s">
        <v>762</v>
      </c>
      <c r="C98" s="204"/>
      <c r="D98" s="209" t="s">
        <v>759</v>
      </c>
      <c r="E98" s="204"/>
      <c r="F98" s="211">
        <v>4127</v>
      </c>
      <c r="G98" s="212"/>
      <c r="H98" s="211">
        <v>8127</v>
      </c>
      <c r="I98" s="204"/>
      <c r="K98" s="339" t="s">
        <v>610</v>
      </c>
    </row>
    <row r="99" spans="1:11" s="81" customFormat="1" ht="11.25" customHeight="1" x14ac:dyDescent="0.2">
      <c r="A99" s="221"/>
      <c r="B99" s="222"/>
      <c r="C99" s="204"/>
      <c r="D99" s="201"/>
      <c r="E99" s="204"/>
      <c r="F99" s="212"/>
      <c r="G99" s="212"/>
      <c r="H99" s="212"/>
      <c r="I99" s="204"/>
    </row>
    <row r="100" spans="1:11" ht="19.5" customHeight="1" thickBot="1" x14ac:dyDescent="0.25">
      <c r="A100" s="225"/>
      <c r="B100" s="234" t="s">
        <v>477</v>
      </c>
      <c r="C100" s="235"/>
      <c r="D100" s="236"/>
      <c r="E100" s="237"/>
      <c r="F100" s="238"/>
      <c r="G100" s="239"/>
      <c r="H100" s="238"/>
      <c r="I100" s="239"/>
    </row>
    <row r="101" spans="1:11" ht="12.75" x14ac:dyDescent="0.2">
      <c r="A101" s="225"/>
      <c r="B101" s="240" t="s">
        <v>478</v>
      </c>
      <c r="C101" s="208"/>
      <c r="D101" s="209" t="s">
        <v>479</v>
      </c>
      <c r="E101" s="210"/>
      <c r="F101" s="241">
        <f>SUM(F7:F9,F11:F17,F19:F31,F34:F37,F39:F51,F53,F55:F60,)</f>
        <v>2322055</v>
      </c>
      <c r="G101" s="212"/>
      <c r="H101" s="241">
        <f>SUM(H7:H9,H11:H17,H19:H31,H34:H37,H39:H51,H53,H55:H60,)</f>
        <v>2266533</v>
      </c>
      <c r="I101" s="204"/>
    </row>
    <row r="102" spans="1:11" ht="13.5" thickBot="1" x14ac:dyDescent="0.25">
      <c r="A102" s="225"/>
      <c r="B102" s="242" t="s">
        <v>480</v>
      </c>
      <c r="C102" s="239"/>
      <c r="D102" s="243" t="s">
        <v>481</v>
      </c>
      <c r="E102" s="244"/>
      <c r="F102" s="245">
        <f>SUM(F65:F67,F69,F71:F83,F86:F91,F93:F98,)</f>
        <v>2322053</v>
      </c>
      <c r="G102" s="246"/>
      <c r="H102" s="245">
        <f>SUM(H65:H67,H69,H71:H83,H86:H91,H93:H98,)</f>
        <v>2328710</v>
      </c>
      <c r="I102" s="239"/>
    </row>
    <row r="103" spans="1:11" ht="12.75" x14ac:dyDescent="0.2">
      <c r="C103" s="208"/>
      <c r="D103" s="445"/>
      <c r="E103" s="446"/>
      <c r="F103" s="447"/>
      <c r="G103" s="204"/>
      <c r="H103" s="447"/>
      <c r="I103" s="204"/>
    </row>
    <row r="104" spans="1:11" ht="20.25" x14ac:dyDescent="0.2">
      <c r="B104" s="172"/>
      <c r="D104" s="1"/>
    </row>
    <row r="105" spans="1:11" x14ac:dyDescent="0.2">
      <c r="D105" s="1"/>
    </row>
    <row r="106" spans="1:11" x14ac:dyDescent="0.2">
      <c r="D106" s="1"/>
    </row>
    <row r="107" spans="1:11" x14ac:dyDescent="0.2">
      <c r="D107" s="1"/>
    </row>
    <row r="108" spans="1:11" x14ac:dyDescent="0.2">
      <c r="D108" s="1"/>
    </row>
    <row r="109" spans="1:11" x14ac:dyDescent="0.2">
      <c r="D109" s="1"/>
    </row>
    <row r="110" spans="1:11" x14ac:dyDescent="0.2">
      <c r="D110" s="1"/>
    </row>
  </sheetData>
  <sheetProtection algorithmName="SHA-512" hashValue="7/sXRiY4Y1ARjJvaL61wQ0SyFh0e0acKy88lNbZUqyjr2mBli4Dbu4EIMp0zRKiDhmoiGxSKLowTitcY1ben4g==" saltValue="FhVuL/KoS1XKCx444RX5tQ==" spinCount="100000" sheet="1" formatColumns="0" formatRows="0"/>
  <mergeCells count="1">
    <mergeCell ref="B1:I1"/>
  </mergeCells>
  <pageMargins left="0.59055118110236227" right="0.39370078740157483" top="0.39370078740157483" bottom="0.39370078740157483" header="0.51181102362204722" footer="0.51181102362204722"/>
  <pageSetup paperSize="9" scale="65" orientation="portrait" r:id="rId1"/>
  <headerFooter alignWithMargins="0">
    <oddFooter>&amp;C&amp;F, &amp;A&amp;R&amp;D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A1:L78"/>
  <sheetViews>
    <sheetView showGridLines="0" zoomScaleNormal="100" workbookViewId="0">
      <selection activeCell="A2" sqref="A2:D2"/>
    </sheetView>
  </sheetViews>
  <sheetFormatPr defaultColWidth="9.140625" defaultRowHeight="12.75" x14ac:dyDescent="0.2"/>
  <cols>
    <col min="1" max="1" width="2.5703125" style="3" customWidth="1"/>
    <col min="2" max="2" width="3.28515625" style="35" customWidth="1"/>
    <col min="3" max="3" width="18.85546875" style="3" customWidth="1"/>
    <col min="4" max="4" width="57" style="3" customWidth="1"/>
    <col min="5" max="5" width="7" style="3" customWidth="1"/>
    <col min="6" max="8" width="9.140625" style="3"/>
    <col min="9" max="10" width="9.140625" style="3" customWidth="1"/>
    <col min="11" max="11" width="32.7109375" style="3" bestFit="1" customWidth="1"/>
    <col min="12" max="16384" width="9.140625" style="3"/>
  </cols>
  <sheetData>
    <row r="1" spans="1:10" ht="12.75" customHeight="1" x14ac:dyDescent="0.25">
      <c r="A1" s="569" t="str">
        <f>VLOOKUP('4.Informatie'!$C$8,'8.Akkoordverklaring'!$I$66:$J$72,2,0)</f>
        <v>Verklaring Iv3 bij kwartaalrapportage 2026, provincie aaaa</v>
      </c>
      <c r="B1" s="569"/>
      <c r="C1" s="467" t="s">
        <v>482</v>
      </c>
      <c r="D1" s="467"/>
      <c r="E1" s="3" t="s">
        <v>570</v>
      </c>
      <c r="F1" s="3" t="s">
        <v>575</v>
      </c>
    </row>
    <row r="2" spans="1:10" ht="15" customHeight="1" x14ac:dyDescent="0.2">
      <c r="A2" s="567"/>
      <c r="B2" s="567"/>
      <c r="C2" s="567"/>
      <c r="D2" s="567"/>
    </row>
    <row r="3" spans="1:10" s="21" customFormat="1" ht="24.75" customHeight="1" x14ac:dyDescent="0.2">
      <c r="A3" s="263" t="s">
        <v>667</v>
      </c>
      <c r="B3" s="263"/>
      <c r="C3" s="264"/>
      <c r="D3" s="265"/>
    </row>
    <row r="4" spans="1:10" ht="79.5" customHeight="1" x14ac:dyDescent="0.2">
      <c r="A4" s="570" t="s">
        <v>679</v>
      </c>
      <c r="B4" s="570"/>
      <c r="C4" s="571"/>
      <c r="D4" s="571"/>
    </row>
    <row r="5" spans="1:10" x14ac:dyDescent="0.2">
      <c r="A5" s="568" t="str">
        <f>"Het betreft de informatie over: "&amp;VLOOKUP('4.Informatie'!$C$8,'8.Akkoordverklaring'!$I$67:$K$72,2,0)</f>
        <v>Het betreft de informatie over: Verklaring Iv3 bij kwartaalrapportage 2026, provincie aaaa</v>
      </c>
      <c r="B5" s="568"/>
      <c r="C5" s="568"/>
      <c r="D5" s="568"/>
      <c r="E5" s="3" t="s">
        <v>570</v>
      </c>
      <c r="F5" s="3" t="s">
        <v>575</v>
      </c>
    </row>
    <row r="6" spans="1:10" x14ac:dyDescent="0.2">
      <c r="A6" s="268"/>
      <c r="B6" s="268"/>
      <c r="C6" s="268"/>
      <c r="D6" s="269"/>
      <c r="F6" s="263"/>
      <c r="H6" s="250"/>
      <c r="I6" s="249"/>
      <c r="J6" s="249"/>
    </row>
    <row r="7" spans="1:10" ht="25.5" customHeight="1" x14ac:dyDescent="0.2">
      <c r="A7" s="572" t="s">
        <v>483</v>
      </c>
      <c r="B7" s="572"/>
      <c r="C7" s="572"/>
      <c r="D7" s="572"/>
      <c r="F7" s="263"/>
      <c r="H7" s="249"/>
      <c r="I7" s="249"/>
      <c r="J7" s="249"/>
    </row>
    <row r="8" spans="1:10" ht="12.75" customHeight="1" x14ac:dyDescent="0.2">
      <c r="A8" s="268"/>
      <c r="B8" s="268"/>
      <c r="C8" s="268"/>
      <c r="D8" s="269"/>
      <c r="F8" s="263"/>
      <c r="H8" s="249"/>
      <c r="I8" s="249"/>
      <c r="J8" s="249"/>
    </row>
    <row r="9" spans="1:10" ht="45.75" customHeight="1" x14ac:dyDescent="0.2">
      <c r="A9" s="270" t="s">
        <v>24</v>
      </c>
      <c r="B9" s="573" t="s">
        <v>680</v>
      </c>
      <c r="C9" s="574"/>
      <c r="D9" s="574"/>
      <c r="F9" s="263"/>
      <c r="H9" s="249"/>
      <c r="I9" s="249"/>
      <c r="J9" s="249"/>
    </row>
    <row r="10" spans="1:10" ht="39" customHeight="1" x14ac:dyDescent="0.2">
      <c r="A10" s="271"/>
      <c r="B10" s="267" t="s">
        <v>506</v>
      </c>
      <c r="C10" s="564" t="s">
        <v>700</v>
      </c>
      <c r="D10" s="565"/>
      <c r="F10" s="263"/>
    </row>
    <row r="11" spans="1:10" ht="39" customHeight="1" x14ac:dyDescent="0.2">
      <c r="A11" s="268"/>
      <c r="B11" s="267" t="s">
        <v>506</v>
      </c>
      <c r="C11" s="564" t="s">
        <v>701</v>
      </c>
      <c r="D11" s="565"/>
      <c r="F11" s="263"/>
    </row>
    <row r="12" spans="1:10" ht="54" customHeight="1" x14ac:dyDescent="0.2">
      <c r="A12" s="268"/>
      <c r="B12" s="267" t="s">
        <v>506</v>
      </c>
      <c r="C12" s="564" t="s">
        <v>702</v>
      </c>
      <c r="D12" s="565"/>
    </row>
    <row r="13" spans="1:10" ht="77.25" customHeight="1" x14ac:dyDescent="0.2">
      <c r="A13" s="270" t="str">
        <f>IF('4.Informatie'!$C$8=0,"","-")</f>
        <v>-</v>
      </c>
      <c r="B13" s="566" t="str">
        <f>VLOOKUP('4.Informatie'!$C$8,'8.Akkoordverklaring'!$I$67:$L$72,4,0)</f>
        <v>Het balansstandenoverzicht waarover in de kwartaalrapportage volgens artikel 2, lid 6 van de Regeling vaststelling taakvelden en verstrekking informatie voor derden, inclusief de wijzigingen hierop van 11 maart 2019 wordt gerapporteerd, is samengesteld volgens de voorschriften van het Besluit begroting en verantwoording gemeenten en provincies (artikelen 30 t/m 58) en de toelichting in het “Iv3-informatievoorschrift Provincies" op de site van de Rijksoverheid.</v>
      </c>
      <c r="C13" s="566"/>
      <c r="D13" s="566"/>
      <c r="E13" s="37" t="s">
        <v>570</v>
      </c>
      <c r="F13" s="37" t="s">
        <v>603</v>
      </c>
    </row>
    <row r="14" spans="1:10" x14ac:dyDescent="0.2">
      <c r="B14" s="3"/>
    </row>
    <row r="15" spans="1:10" x14ac:dyDescent="0.2">
      <c r="B15" s="3"/>
    </row>
    <row r="16" spans="1:10" x14ac:dyDescent="0.2">
      <c r="A16" s="25" t="s">
        <v>484</v>
      </c>
      <c r="B16" s="3"/>
    </row>
    <row r="18" spans="1:2" x14ac:dyDescent="0.2">
      <c r="A18" s="25" t="s">
        <v>485</v>
      </c>
      <c r="B18" s="3"/>
    </row>
    <row r="19" spans="1:2" x14ac:dyDescent="0.2">
      <c r="B19" s="3"/>
    </row>
    <row r="20" spans="1:2" x14ac:dyDescent="0.2">
      <c r="B20" s="3"/>
    </row>
    <row r="21" spans="1:2" x14ac:dyDescent="0.2">
      <c r="B21" s="3"/>
    </row>
    <row r="22" spans="1:2" x14ac:dyDescent="0.2">
      <c r="B22" s="3"/>
    </row>
    <row r="23" spans="1:2" x14ac:dyDescent="0.2">
      <c r="B23" s="3"/>
    </row>
    <row r="24" spans="1:2" x14ac:dyDescent="0.2">
      <c r="B24" s="21"/>
    </row>
    <row r="60" spans="9:10" x14ac:dyDescent="0.2">
      <c r="I60" s="272"/>
      <c r="J60" s="272"/>
    </row>
    <row r="61" spans="9:10" x14ac:dyDescent="0.2">
      <c r="I61" s="273"/>
      <c r="J61" s="273"/>
    </row>
    <row r="62" spans="9:10" x14ac:dyDescent="0.2">
      <c r="I62" s="273"/>
      <c r="J62" s="273"/>
    </row>
    <row r="63" spans="9:10" x14ac:dyDescent="0.2">
      <c r="I63" s="273"/>
      <c r="J63" s="273"/>
    </row>
    <row r="64" spans="9:10" ht="15" x14ac:dyDescent="0.25">
      <c r="I64"/>
      <c r="J64"/>
    </row>
    <row r="65" spans="9:12" ht="15" x14ac:dyDescent="0.25">
      <c r="I65"/>
      <c r="J65"/>
    </row>
    <row r="66" spans="9:12" ht="15" x14ac:dyDescent="0.25">
      <c r="I66"/>
      <c r="J66" s="303" t="s">
        <v>572</v>
      </c>
      <c r="K66" s="21" t="s">
        <v>573</v>
      </c>
      <c r="L66" s="21" t="s">
        <v>574</v>
      </c>
    </row>
    <row r="67" spans="9:12" x14ac:dyDescent="0.2">
      <c r="I67" s="3">
        <v>0</v>
      </c>
      <c r="J67" s="273" t="str">
        <f>"Verklaring Iv3 bij begroting "&amp;'4.Informatie'!$C$7&amp;", provincie "&amp;'4.Informatie'!$C$5</f>
        <v>Verklaring Iv3 bij begroting 2026, provincie aaaa</v>
      </c>
      <c r="K67" s="263" t="str">
        <f>"de begroting van het jaar "&amp;'4.Informatie'!$C$7</f>
        <v>de begroting van het jaar 2026</v>
      </c>
      <c r="L67" s="3" t="s">
        <v>571</v>
      </c>
    </row>
    <row r="68" spans="9:12" x14ac:dyDescent="0.2">
      <c r="I68" s="3">
        <v>1</v>
      </c>
      <c r="J68" s="273" t="str">
        <f>"Verklaring Iv3 bij kwartaalrapportage "&amp;'4.Informatie'!$C$7&amp;", provincie "&amp;'4.Informatie'!$C$5</f>
        <v>Verklaring Iv3 bij kwartaalrapportage 2026, provincie aaaa</v>
      </c>
      <c r="K68" s="263" t="str">
        <f>"het eerste kwartaal van het jaar "&amp;'4.Informatie'!$C$7</f>
        <v>het eerste kwartaal van het jaar 2026</v>
      </c>
      <c r="L68" s="274" t="s">
        <v>703</v>
      </c>
    </row>
    <row r="69" spans="9:12" x14ac:dyDescent="0.2">
      <c r="I69" s="3">
        <v>2</v>
      </c>
      <c r="J69" s="273" t="str">
        <f>"Verklaring Iv3 bij kwartaalrapportage "&amp;'4.Informatie'!$C$7&amp;", provincie "&amp;'4.Informatie'!$C$5</f>
        <v>Verklaring Iv3 bij kwartaalrapportage 2026, provincie aaaa</v>
      </c>
      <c r="K69" s="263" t="str">
        <f>"het tweede kwartaal van het jaar "&amp;'4.Informatie'!$C$7</f>
        <v>het tweede kwartaal van het jaar 2026</v>
      </c>
      <c r="L69" s="274" t="s">
        <v>704</v>
      </c>
    </row>
    <row r="70" spans="9:12" x14ac:dyDescent="0.2">
      <c r="I70" s="3">
        <v>3</v>
      </c>
      <c r="J70" s="273" t="str">
        <f>"Verklaring Iv3 bij kwartaalrapportage "&amp;'4.Informatie'!$C$7&amp;", provincie "&amp;'4.Informatie'!$C$5</f>
        <v>Verklaring Iv3 bij kwartaalrapportage 2026, provincie aaaa</v>
      </c>
      <c r="K70" s="263" t="str">
        <f>"het derde kwartaal van het jaar "&amp;'4.Informatie'!$C$7</f>
        <v>het derde kwartaal van het jaar 2026</v>
      </c>
      <c r="L70" s="274" t="s">
        <v>703</v>
      </c>
    </row>
    <row r="71" spans="9:12" x14ac:dyDescent="0.2">
      <c r="I71" s="331">
        <v>4</v>
      </c>
      <c r="J71" s="273" t="str">
        <f>"Verklaring Iv3 bij kwartaalrapportage "&amp;'4.Informatie'!$C$7&amp;", provincie "&amp;'4.Informatie'!$C$5</f>
        <v>Verklaring Iv3 bij kwartaalrapportage 2026, provincie aaaa</v>
      </c>
      <c r="K71" s="263" t="str">
        <f>"het vierde kwartaal van het jaar "&amp;'4.Informatie'!$C$7</f>
        <v>het vierde kwartaal van het jaar 2026</v>
      </c>
      <c r="L71" s="274" t="s">
        <v>705</v>
      </c>
    </row>
    <row r="72" spans="9:12" x14ac:dyDescent="0.2">
      <c r="I72" s="3">
        <v>5</v>
      </c>
      <c r="J72" s="273" t="str">
        <f>"Verklaring Iv3 bij jaarrapportage "&amp;'4.Informatie'!$C$7&amp;", provincie "&amp;'4.Informatie'!$C$5</f>
        <v>Verklaring Iv3 bij jaarrapportage 2026, provincie aaaa</v>
      </c>
      <c r="K72" s="263" t="str">
        <f>"de rekening van het jaar "&amp;'4.Informatie'!$C$7</f>
        <v>de rekening van het jaar 2026</v>
      </c>
      <c r="L72" s="274" t="s">
        <v>706</v>
      </c>
    </row>
    <row r="73" spans="9:12" x14ac:dyDescent="0.2">
      <c r="I73" s="263"/>
      <c r="J73" s="263"/>
    </row>
    <row r="74" spans="9:12" ht="15" x14ac:dyDescent="0.25">
      <c r="I74"/>
      <c r="J74"/>
    </row>
    <row r="75" spans="9:12" ht="15" x14ac:dyDescent="0.25">
      <c r="I75"/>
      <c r="J75"/>
    </row>
    <row r="76" spans="9:12" ht="15" x14ac:dyDescent="0.25">
      <c r="I76"/>
      <c r="J76"/>
    </row>
    <row r="77" spans="9:12" x14ac:dyDescent="0.2">
      <c r="I77" s="274"/>
      <c r="J77" s="274"/>
    </row>
    <row r="78" spans="9:12" x14ac:dyDescent="0.2">
      <c r="I78" s="274"/>
      <c r="J78" s="274"/>
    </row>
  </sheetData>
  <mergeCells count="10">
    <mergeCell ref="A1:D1"/>
    <mergeCell ref="A4:D4"/>
    <mergeCell ref="A7:D7"/>
    <mergeCell ref="B9:D9"/>
    <mergeCell ref="C10:D10"/>
    <mergeCell ref="C11:D11"/>
    <mergeCell ref="C12:D12"/>
    <mergeCell ref="B13:D13"/>
    <mergeCell ref="A2:D2"/>
    <mergeCell ref="A5:D5"/>
  </mergeCells>
  <conditionalFormatting sqref="A7:D7">
    <cfRule type="cellIs" dxfId="0" priority="3" stopIfTrue="1" operator="equal">
      <formula>"Kies Begroting, Kwartaal of Jaar uit keuzelijst"</formula>
    </cfRule>
  </conditionalFormatting>
  <pageMargins left="0.74803149606299213" right="0.74803149606299213" top="0.98425196850393704" bottom="0.98425196850393704"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pageSetUpPr fitToPage="1"/>
  </sheetPr>
  <dimension ref="A1:L250"/>
  <sheetViews>
    <sheetView showGridLines="0" tabSelected="1" zoomScaleNormal="100" workbookViewId="0">
      <selection activeCell="A2" sqref="A2:E2"/>
    </sheetView>
  </sheetViews>
  <sheetFormatPr defaultColWidth="9.140625" defaultRowHeight="12.75" x14ac:dyDescent="0.2"/>
  <cols>
    <col min="1" max="1" width="7.140625" style="269" bestFit="1" customWidth="1"/>
    <col min="2" max="2" width="6.7109375" style="269" bestFit="1" customWidth="1"/>
    <col min="3" max="3" width="62.85546875" style="269" bestFit="1" customWidth="1"/>
    <col min="4" max="5" width="16.42578125" style="269" customWidth="1"/>
    <col min="6" max="6" width="20.85546875" style="269" customWidth="1"/>
    <col min="7" max="11" width="16.42578125" style="269" customWidth="1"/>
    <col min="12" max="16384" width="9.140625" style="269"/>
  </cols>
  <sheetData>
    <row r="1" spans="1:7" ht="15" customHeight="1" x14ac:dyDescent="0.25">
      <c r="A1" s="582" t="s">
        <v>505</v>
      </c>
      <c r="B1" s="583"/>
      <c r="C1" s="583"/>
      <c r="D1" s="583"/>
      <c r="E1" s="583"/>
    </row>
    <row r="2" spans="1:7" ht="7.5" customHeight="1" x14ac:dyDescent="0.25">
      <c r="A2" s="572"/>
      <c r="B2" s="450"/>
      <c r="C2" s="450"/>
      <c r="D2" s="450"/>
      <c r="E2" s="450"/>
    </row>
    <row r="3" spans="1:7" ht="28.5" customHeight="1" x14ac:dyDescent="0.25">
      <c r="A3" s="578" t="s">
        <v>901</v>
      </c>
      <c r="B3" s="579"/>
      <c r="C3" s="579"/>
      <c r="D3" s="579"/>
      <c r="E3" s="579"/>
    </row>
    <row r="4" spans="1:7" ht="7.5" customHeight="1" x14ac:dyDescent="0.25">
      <c r="A4" s="344"/>
      <c r="B4" s="345"/>
      <c r="C4" s="345"/>
      <c r="D4" s="345"/>
      <c r="E4" s="345"/>
    </row>
    <row r="5" spans="1:7" ht="79.5" customHeight="1" x14ac:dyDescent="0.2">
      <c r="A5" s="584" t="s">
        <v>668</v>
      </c>
      <c r="B5" s="468"/>
      <c r="C5" s="468"/>
      <c r="D5" s="468"/>
      <c r="E5" s="468"/>
    </row>
    <row r="6" spans="1:7" ht="7.5" customHeight="1" x14ac:dyDescent="0.25">
      <c r="A6" s="578"/>
      <c r="B6" s="579"/>
      <c r="C6" s="579"/>
      <c r="D6" s="579"/>
      <c r="E6" s="579"/>
    </row>
    <row r="7" spans="1:7" ht="93" customHeight="1" x14ac:dyDescent="0.2">
      <c r="A7" s="576" t="s">
        <v>627</v>
      </c>
      <c r="B7" s="577"/>
      <c r="C7" s="577"/>
      <c r="D7" s="577"/>
      <c r="E7" s="577"/>
    </row>
    <row r="8" spans="1:7" ht="7.5" customHeight="1" x14ac:dyDescent="0.25">
      <c r="A8" s="344"/>
      <c r="B8" s="345"/>
      <c r="C8" s="345"/>
      <c r="D8" s="345"/>
      <c r="E8" s="345"/>
    </row>
    <row r="9" spans="1:7" ht="66.75" customHeight="1" x14ac:dyDescent="0.25">
      <c r="A9" s="578" t="s">
        <v>615</v>
      </c>
      <c r="B9" s="579"/>
      <c r="C9" s="579"/>
      <c r="D9" s="579"/>
      <c r="E9" s="579"/>
    </row>
    <row r="10" spans="1:7" x14ac:dyDescent="0.2">
      <c r="A10" s="264"/>
      <c r="B10" s="264"/>
      <c r="C10" s="264"/>
      <c r="D10" s="264"/>
      <c r="E10" s="264"/>
    </row>
    <row r="11" spans="1:7" x14ac:dyDescent="0.2">
      <c r="A11" s="266"/>
      <c r="B11" s="266"/>
      <c r="C11" s="266"/>
      <c r="D11" s="266"/>
      <c r="E11" s="266"/>
    </row>
    <row r="12" spans="1:7" x14ac:dyDescent="0.2">
      <c r="A12" s="275" t="s">
        <v>507</v>
      </c>
      <c r="B12" s="276"/>
      <c r="C12" s="286"/>
      <c r="D12" s="286"/>
      <c r="E12" s="286"/>
      <c r="F12" s="286"/>
      <c r="G12" s="286"/>
    </row>
    <row r="13" spans="1:7" ht="41.25" customHeight="1" x14ac:dyDescent="0.2">
      <c r="A13" s="342" t="s">
        <v>608</v>
      </c>
      <c r="B13" s="277" t="s">
        <v>508</v>
      </c>
      <c r="C13" s="332" t="s">
        <v>61</v>
      </c>
      <c r="D13" s="333" t="s">
        <v>510</v>
      </c>
      <c r="E13" s="333" t="s">
        <v>509</v>
      </c>
      <c r="F13" s="334" t="s">
        <v>604</v>
      </c>
      <c r="G13" s="286"/>
    </row>
    <row r="14" spans="1:7" x14ac:dyDescent="0.2">
      <c r="A14" s="286"/>
      <c r="B14" s="287">
        <v>1</v>
      </c>
      <c r="C14" s="278" t="s">
        <v>511</v>
      </c>
      <c r="D14" s="279" t="str">
        <f>+D32</f>
        <v>voldoende</v>
      </c>
      <c r="E14" s="317">
        <f>+D31</f>
        <v>1.0789459246932319E-3</v>
      </c>
      <c r="F14" s="279" t="s">
        <v>584</v>
      </c>
      <c r="G14" s="286"/>
    </row>
    <row r="15" spans="1:7" x14ac:dyDescent="0.2">
      <c r="A15" s="286"/>
      <c r="B15" s="287">
        <v>2</v>
      </c>
      <c r="C15" s="290" t="s">
        <v>678</v>
      </c>
      <c r="D15" s="288" t="str">
        <f>+D99</f>
        <v>voldoende</v>
      </c>
      <c r="E15" s="317">
        <f>+F98</f>
        <v>0</v>
      </c>
      <c r="F15" s="288" t="s">
        <v>584</v>
      </c>
      <c r="G15" s="286"/>
    </row>
    <row r="16" spans="1:7" x14ac:dyDescent="0.2">
      <c r="A16" s="286"/>
      <c r="B16" s="287">
        <v>3</v>
      </c>
      <c r="C16" s="278" t="s">
        <v>512</v>
      </c>
      <c r="D16" s="288" t="str">
        <f>+D184</f>
        <v>voldoende</v>
      </c>
      <c r="E16" s="317">
        <f>+K183</f>
        <v>2.5760116641808152E-6</v>
      </c>
      <c r="F16" s="288" t="s">
        <v>585</v>
      </c>
      <c r="G16" s="286"/>
    </row>
    <row r="17" spans="1:7" x14ac:dyDescent="0.2">
      <c r="A17" s="286"/>
      <c r="B17" s="287">
        <v>4</v>
      </c>
      <c r="C17" s="278" t="s">
        <v>513</v>
      </c>
      <c r="D17" s="288" t="str">
        <f>+D198</f>
        <v>voldoende</v>
      </c>
      <c r="E17" s="317">
        <f>+F197</f>
        <v>2.2859023828246437E-6</v>
      </c>
      <c r="F17" s="288" t="s">
        <v>584</v>
      </c>
      <c r="G17" s="286"/>
    </row>
    <row r="18" spans="1:7" x14ac:dyDescent="0.2">
      <c r="A18" s="286"/>
      <c r="B18" s="287">
        <v>5</v>
      </c>
      <c r="C18" s="278" t="s">
        <v>514</v>
      </c>
      <c r="D18" s="288" t="str">
        <f>+D212</f>
        <v>voldoende</v>
      </c>
      <c r="E18" s="317">
        <f>+F211</f>
        <v>0</v>
      </c>
      <c r="F18" s="288" t="s">
        <v>584</v>
      </c>
      <c r="G18" s="286"/>
    </row>
    <row r="19" spans="1:7" ht="25.5" customHeight="1" x14ac:dyDescent="0.2">
      <c r="A19" s="286"/>
      <c r="B19" s="350">
        <v>6</v>
      </c>
      <c r="C19" s="353" t="s">
        <v>626</v>
      </c>
      <c r="D19" s="351" t="str">
        <f>+D221</f>
        <v>nvt</v>
      </c>
      <c r="E19" s="352" t="str">
        <f>+F219</f>
        <v>-</v>
      </c>
      <c r="F19" s="351" t="s">
        <v>586</v>
      </c>
      <c r="G19" s="286"/>
    </row>
    <row r="20" spans="1:7" x14ac:dyDescent="0.2">
      <c r="A20" s="286"/>
      <c r="B20" s="287">
        <v>7</v>
      </c>
      <c r="C20" s="278" t="s">
        <v>515</v>
      </c>
      <c r="D20" s="288" t="str">
        <f>+D230</f>
        <v>nvt</v>
      </c>
      <c r="E20" s="318" t="str">
        <f>+F228</f>
        <v>-</v>
      </c>
      <c r="F20" s="288" t="s">
        <v>587</v>
      </c>
      <c r="G20" s="286"/>
    </row>
    <row r="21" spans="1:7" x14ac:dyDescent="0.2">
      <c r="A21" s="286"/>
      <c r="B21" s="287">
        <v>8</v>
      </c>
      <c r="C21" s="278" t="s">
        <v>516</v>
      </c>
      <c r="D21" s="288" t="str">
        <f>+D239</f>
        <v>nvt</v>
      </c>
      <c r="E21" s="318" t="str">
        <f>+F237</f>
        <v>-</v>
      </c>
      <c r="F21" s="288" t="s">
        <v>587</v>
      </c>
      <c r="G21" s="286"/>
    </row>
    <row r="22" spans="1:7" x14ac:dyDescent="0.2">
      <c r="A22" s="286"/>
      <c r="B22" s="287">
        <v>9</v>
      </c>
      <c r="C22" s="278" t="s">
        <v>517</v>
      </c>
      <c r="D22" s="288" t="str">
        <f>+D249</f>
        <v>voldoende</v>
      </c>
      <c r="E22" s="318">
        <f>+F247</f>
        <v>0</v>
      </c>
      <c r="F22" s="315" t="s">
        <v>584</v>
      </c>
      <c r="G22" s="286"/>
    </row>
    <row r="23" spans="1:7" x14ac:dyDescent="0.2">
      <c r="A23" s="286"/>
      <c r="B23" s="289"/>
      <c r="C23" s="280" t="s">
        <v>518</v>
      </c>
      <c r="D23" s="580" t="str">
        <f>+IF(OR(D14="onvoldoende",D15="onvoldoende",D16="onvoldoende",D17="onvoldoende",D18="onvoldoende",D19="onvoldoende",D20="onvoldoende",D21="onvoldoende",D22="onvoldoende"),"onvoldoende","voldoende")</f>
        <v>voldoende</v>
      </c>
      <c r="E23" s="580"/>
      <c r="F23" s="314"/>
      <c r="G23" s="286"/>
    </row>
    <row r="24" spans="1:7" ht="40.5" customHeight="1" x14ac:dyDescent="0.2">
      <c r="A24" s="286"/>
      <c r="B24" s="349" t="str">
        <f>IF(AND('4.Informatie'!C8=0,SUM('5.Verdelingsmatrix lasten'!AN172+'6.Verdelingsmatrix baten'!AP172)=0),"De balansmutaties ontbreken in deze aanlevering. Deze zijn verplicht bij de begrotingsrapportage sinds de invoering van het nieuwe model (artikel 71 lid c van het BBV)","")</f>
        <v/>
      </c>
      <c r="C24" s="286"/>
      <c r="D24" s="286"/>
      <c r="E24" s="286"/>
      <c r="F24" s="286"/>
      <c r="G24" s="286"/>
    </row>
    <row r="25" spans="1:7" x14ac:dyDescent="0.2">
      <c r="A25" s="274"/>
    </row>
    <row r="26" spans="1:7" x14ac:dyDescent="0.2">
      <c r="A26" s="281" t="s">
        <v>519</v>
      </c>
      <c r="B26" s="286"/>
      <c r="C26" s="286" t="s">
        <v>511</v>
      </c>
      <c r="D26" s="286"/>
      <c r="E26" s="286"/>
      <c r="F26" s="286"/>
    </row>
    <row r="27" spans="1:7" x14ac:dyDescent="0.2">
      <c r="A27" s="286"/>
      <c r="B27" s="278" t="s">
        <v>520</v>
      </c>
      <c r="C27" s="278" t="s">
        <v>521</v>
      </c>
      <c r="D27" s="585">
        <f>IF('4.Informatie'!C8=0,"-",SUM('5.Verdelingsmatrix lasten'!$C$174:$AG$174))</f>
        <v>437464</v>
      </c>
      <c r="E27" s="585"/>
      <c r="F27" s="286"/>
    </row>
    <row r="28" spans="1:7" x14ac:dyDescent="0.2">
      <c r="A28" s="286"/>
      <c r="B28" s="278" t="s">
        <v>522</v>
      </c>
      <c r="C28" s="278" t="s">
        <v>523</v>
      </c>
      <c r="D28" s="585">
        <f>IF('4.Informatie'!C8=0,"-",SUM('6.Verdelingsmatrix baten'!$C$174:$AI$174)-'9.Eindoordeel'!$D$27)</f>
        <v>-67480</v>
      </c>
      <c r="E28" s="585"/>
      <c r="F28" s="286"/>
    </row>
    <row r="29" spans="1:7" x14ac:dyDescent="0.2">
      <c r="A29" s="286"/>
      <c r="B29" s="278" t="s">
        <v>524</v>
      </c>
      <c r="C29" s="278" t="s">
        <v>525</v>
      </c>
      <c r="D29" s="585">
        <f>IF('4.Informatie'!C8=0,"-",'5.Verdelingsmatrix lasten'!$AH$174-'6.Verdelingsmatrix baten'!$AJ$174)</f>
        <v>-67008</v>
      </c>
      <c r="E29" s="585"/>
      <c r="F29" s="286"/>
    </row>
    <row r="30" spans="1:7" x14ac:dyDescent="0.2">
      <c r="A30" s="286"/>
      <c r="B30" s="278" t="s">
        <v>569</v>
      </c>
      <c r="C30" s="278" t="s">
        <v>526</v>
      </c>
      <c r="D30" s="585">
        <f>IF('4.Informatie'!C8=0,"-",ABS(D28-D29))</f>
        <v>472</v>
      </c>
      <c r="E30" s="585"/>
      <c r="F30" s="286"/>
    </row>
    <row r="31" spans="1:7" x14ac:dyDescent="0.2">
      <c r="A31" s="286"/>
      <c r="B31" s="278" t="s">
        <v>527</v>
      </c>
      <c r="C31" s="278" t="s">
        <v>528</v>
      </c>
      <c r="D31" s="581">
        <f>IF('4.Informatie'!C8=0,"-",IF(ISERROR(D30/D27),1,D30/D27))</f>
        <v>1.0789459246932319E-3</v>
      </c>
      <c r="E31" s="581"/>
      <c r="F31" s="286"/>
    </row>
    <row r="32" spans="1:7" x14ac:dyDescent="0.2">
      <c r="A32" s="286"/>
      <c r="B32" s="290"/>
      <c r="C32" s="282" t="s">
        <v>529</v>
      </c>
      <c r="D32" s="575" t="str">
        <f>IF('4.Informatie'!C8&lt;&gt;0,IF(D31&lt;=0.01,"voldoende","onvoldoende"),"nvt")</f>
        <v>voldoende</v>
      </c>
      <c r="E32" s="575"/>
      <c r="F32" s="286"/>
    </row>
    <row r="33" spans="1:7" x14ac:dyDescent="0.2">
      <c r="A33" s="286"/>
      <c r="B33" s="286"/>
      <c r="C33" s="286"/>
      <c r="D33" s="286"/>
      <c r="E33" s="286"/>
      <c r="F33" s="286"/>
    </row>
    <row r="35" spans="1:7" x14ac:dyDescent="0.2">
      <c r="A35" s="286" t="s">
        <v>530</v>
      </c>
      <c r="B35" s="286"/>
      <c r="C35" s="286" t="s">
        <v>531</v>
      </c>
      <c r="D35" s="286"/>
      <c r="E35" s="286"/>
      <c r="F35" s="286"/>
      <c r="G35" s="286"/>
    </row>
    <row r="36" spans="1:7" x14ac:dyDescent="0.2">
      <c r="A36" s="286"/>
      <c r="B36" s="290"/>
      <c r="C36" s="287" t="s">
        <v>532</v>
      </c>
      <c r="D36" s="282" t="s">
        <v>676</v>
      </c>
      <c r="E36" s="282" t="s">
        <v>677</v>
      </c>
      <c r="F36" s="282"/>
      <c r="G36" s="286"/>
    </row>
    <row r="37" spans="1:7" x14ac:dyDescent="0.2">
      <c r="A37" s="286"/>
      <c r="B37" s="290"/>
      <c r="C37" s="287"/>
      <c r="D37" s="282" t="s">
        <v>520</v>
      </c>
      <c r="E37" s="282" t="s">
        <v>522</v>
      </c>
      <c r="F37" s="282" t="s">
        <v>533</v>
      </c>
      <c r="G37" s="286"/>
    </row>
    <row r="38" spans="1:7" x14ac:dyDescent="0.2">
      <c r="A38" s="286"/>
      <c r="B38" s="291"/>
      <c r="C38" s="289" t="s">
        <v>306</v>
      </c>
      <c r="D38" s="319">
        <f>VLOOKUP(C38,'5.Verdelingsmatrix lasten'!$A:$AN,40,FALSE)-VLOOKUP(C38,'5.Verdelingsmatrix lasten'!$A:$AN,MATCH("6.1",'5.Verdelingsmatrix lasten'!$A$1:$AN$1,0),FALSE)-VLOOKUP(C38,'5.Verdelingsmatrix lasten'!$A:$AN,MATCH("7.2",'5.Verdelingsmatrix lasten'!$A$1:$AN$1,0),FALSE)-VLOOKUP(C38,'5.Verdelingsmatrix lasten'!$A:$AN,MATCH("7.5",'5.Verdelingsmatrix lasten'!$A$1:$AN$1,0),FALSE)</f>
        <v>0</v>
      </c>
      <c r="E38" s="319">
        <f>VLOOKUP(C38,'6.Verdelingsmatrix baten'!$A:$AP,42,FALSE)-VLOOKUP(C38,'6.Verdelingsmatrix baten'!$A:$AP,MATCH("6.1",'6.Verdelingsmatrix baten'!$A$1:$AP$1,0),FALSE)-VLOOKUP(C38,'6.Verdelingsmatrix baten'!$A:$AP,MATCH("7.2",'6.Verdelingsmatrix baten'!$A$1:$AP$1,0),FALSE)-VLOOKUP(C38,'6.Verdelingsmatrix baten'!$A:$AP,MATCH("7.5",'6.Verdelingsmatrix baten'!$A$1:$AP$1,0),FALSE)</f>
        <v>0</v>
      </c>
      <c r="F38" s="319">
        <f>+ABS(D38)+ABS(E38)</f>
        <v>0</v>
      </c>
      <c r="G38" s="286"/>
    </row>
    <row r="39" spans="1:7" x14ac:dyDescent="0.2">
      <c r="A39" s="286"/>
      <c r="B39" s="290"/>
      <c r="C39" s="287" t="s">
        <v>308</v>
      </c>
      <c r="D39" s="320">
        <f>VLOOKUP(C39,'5.Verdelingsmatrix lasten'!$A:$AN,40,FALSE)-VLOOKUP(C39,'5.Verdelingsmatrix lasten'!$A:$AN,MATCH("6.1",'5.Verdelingsmatrix lasten'!$A$1:$AN$1,0),FALSE)-VLOOKUP(C39,'5.Verdelingsmatrix lasten'!$A:$AN,MATCH("7.2",'5.Verdelingsmatrix lasten'!$A$1:$AN$1,0),FALSE)-VLOOKUP(C39,'5.Verdelingsmatrix lasten'!$A:$AN,MATCH("7.5",'5.Verdelingsmatrix lasten'!$A$1:$AN$1,0),FALSE)</f>
        <v>0</v>
      </c>
      <c r="E39" s="320">
        <f>VLOOKUP(C39,'6.Verdelingsmatrix baten'!$A:$AP,42,FALSE)-VLOOKUP(C39,'6.Verdelingsmatrix baten'!$A:$AP,MATCH("6.1",'6.Verdelingsmatrix baten'!$A$1:$AP$1,0),FALSE)-VLOOKUP(C39,'6.Verdelingsmatrix baten'!$A:$AP,MATCH("7.2",'6.Verdelingsmatrix baten'!$A$1:$AP$1,0),FALSE)-VLOOKUP(C39,'6.Verdelingsmatrix baten'!$A:$AP,MATCH("7.5",'6.Verdelingsmatrix baten'!$A$1:$AP$1,0),FALSE)</f>
        <v>0</v>
      </c>
      <c r="F39" s="320">
        <f t="shared" ref="F39:F95" si="0">+ABS(D39)+ABS(E39)</f>
        <v>0</v>
      </c>
      <c r="G39" s="286"/>
    </row>
    <row r="40" spans="1:7" x14ac:dyDescent="0.2">
      <c r="A40" s="286"/>
      <c r="B40" s="290"/>
      <c r="C40" s="287" t="s">
        <v>310</v>
      </c>
      <c r="D40" s="320">
        <f>VLOOKUP(C40,'5.Verdelingsmatrix lasten'!$A:$AN,40,FALSE)-VLOOKUP(C40,'5.Verdelingsmatrix lasten'!$A:$AN,MATCH("6.1",'5.Verdelingsmatrix lasten'!$A$1:$AN$1,0),FALSE)-VLOOKUP(C40,'5.Verdelingsmatrix lasten'!$A:$AN,MATCH("7.2",'5.Verdelingsmatrix lasten'!$A$1:$AN$1,0),FALSE)-VLOOKUP(C40,'5.Verdelingsmatrix lasten'!$A:$AN,MATCH("7.5",'5.Verdelingsmatrix lasten'!$A$1:$AN$1,0),FALSE)</f>
        <v>0</v>
      </c>
      <c r="E40" s="320">
        <f>VLOOKUP(C40,'6.Verdelingsmatrix baten'!$A:$AP,42,FALSE)-VLOOKUP(C40,'6.Verdelingsmatrix baten'!$A:$AP,MATCH("6.1",'6.Verdelingsmatrix baten'!$A$1:$AP$1,0),FALSE)-VLOOKUP(C40,'6.Verdelingsmatrix baten'!$A:$AP,MATCH("7.2",'6.Verdelingsmatrix baten'!$A$1:$AP$1,0),FALSE)-VLOOKUP(C40,'6.Verdelingsmatrix baten'!$A:$AP,MATCH("7.5",'6.Verdelingsmatrix baten'!$A$1:$AP$1,0),FALSE)</f>
        <v>0</v>
      </c>
      <c r="F40" s="320">
        <f t="shared" si="0"/>
        <v>0</v>
      </c>
      <c r="G40" s="286"/>
    </row>
    <row r="41" spans="1:7" x14ac:dyDescent="0.2">
      <c r="A41" s="286"/>
      <c r="B41" s="290"/>
      <c r="C41" s="287" t="s">
        <v>312</v>
      </c>
      <c r="D41" s="320">
        <f>VLOOKUP(C41,'5.Verdelingsmatrix lasten'!$A:$AN,40,FALSE)-VLOOKUP(C41,'5.Verdelingsmatrix lasten'!$A:$AN,MATCH("6.1",'5.Verdelingsmatrix lasten'!$A$1:$AN$1,0),FALSE)-VLOOKUP(C41,'5.Verdelingsmatrix lasten'!$A:$AN,MATCH("7.2",'5.Verdelingsmatrix lasten'!$A$1:$AN$1,0),FALSE)-VLOOKUP(C41,'5.Verdelingsmatrix lasten'!$A:$AN,MATCH("7.5",'5.Verdelingsmatrix lasten'!$A$1:$AN$1,0),FALSE)</f>
        <v>0</v>
      </c>
      <c r="E41" s="320">
        <f>VLOOKUP(C41,'6.Verdelingsmatrix baten'!$A:$AP,42,FALSE)-VLOOKUP(C41,'6.Verdelingsmatrix baten'!$A:$AP,MATCH("6.1",'6.Verdelingsmatrix baten'!$A$1:$AP$1,0),FALSE)-VLOOKUP(C41,'6.Verdelingsmatrix baten'!$A:$AP,MATCH("7.2",'6.Verdelingsmatrix baten'!$A$1:$AP$1,0),FALSE)-VLOOKUP(C41,'6.Verdelingsmatrix baten'!$A:$AP,MATCH("7.5",'6.Verdelingsmatrix baten'!$A$1:$AP$1,0),FALSE)</f>
        <v>0</v>
      </c>
      <c r="F41" s="320">
        <f t="shared" si="0"/>
        <v>0</v>
      </c>
      <c r="G41" s="286"/>
    </row>
    <row r="42" spans="1:7" x14ac:dyDescent="0.2">
      <c r="A42" s="286"/>
      <c r="B42" s="290"/>
      <c r="C42" s="287" t="s">
        <v>314</v>
      </c>
      <c r="D42" s="320">
        <f>VLOOKUP(C42,'5.Verdelingsmatrix lasten'!$A:$AN,40,FALSE)-VLOOKUP(C42,'5.Verdelingsmatrix lasten'!$A:$AN,MATCH("6.1",'5.Verdelingsmatrix lasten'!$A$1:$AN$1,0),FALSE)-VLOOKUP(C42,'5.Verdelingsmatrix lasten'!$A:$AN,MATCH("7.2",'5.Verdelingsmatrix lasten'!$A$1:$AN$1,0),FALSE)-VLOOKUP(C42,'5.Verdelingsmatrix lasten'!$A:$AN,MATCH("7.5",'5.Verdelingsmatrix lasten'!$A$1:$AN$1,0),FALSE)</f>
        <v>0</v>
      </c>
      <c r="E42" s="320">
        <f>VLOOKUP(C42,'6.Verdelingsmatrix baten'!$A:$AP,42,FALSE)-VLOOKUP(C42,'6.Verdelingsmatrix baten'!$A:$AP,MATCH("6.1",'6.Verdelingsmatrix baten'!$A$1:$AP$1,0),FALSE)-VLOOKUP(C42,'6.Verdelingsmatrix baten'!$A:$AP,MATCH("7.2",'6.Verdelingsmatrix baten'!$A$1:$AP$1,0),FALSE)-VLOOKUP(C42,'6.Verdelingsmatrix baten'!$A:$AP,MATCH("7.5",'6.Verdelingsmatrix baten'!$A$1:$AP$1,0),FALSE)</f>
        <v>0</v>
      </c>
      <c r="F42" s="320">
        <f t="shared" si="0"/>
        <v>0</v>
      </c>
      <c r="G42" s="286"/>
    </row>
    <row r="43" spans="1:7" x14ac:dyDescent="0.2">
      <c r="A43" s="286"/>
      <c r="B43" s="290"/>
      <c r="C43" s="287" t="s">
        <v>316</v>
      </c>
      <c r="D43" s="320">
        <f>VLOOKUP(C43,'5.Verdelingsmatrix lasten'!$A:$AN,40,FALSE)-VLOOKUP(C43,'5.Verdelingsmatrix lasten'!$A:$AN,MATCH("6.1",'5.Verdelingsmatrix lasten'!$A$1:$AN$1,0),FALSE)-VLOOKUP(C43,'5.Verdelingsmatrix lasten'!$A:$AN,MATCH("7.2",'5.Verdelingsmatrix lasten'!$A$1:$AN$1,0),FALSE)-VLOOKUP(C43,'5.Verdelingsmatrix lasten'!$A:$AN,MATCH("7.5",'5.Verdelingsmatrix lasten'!$A$1:$AN$1,0),FALSE)</f>
        <v>0</v>
      </c>
      <c r="E43" s="320">
        <f>VLOOKUP(C43,'6.Verdelingsmatrix baten'!$A:$AP,42,FALSE)-VLOOKUP(C43,'6.Verdelingsmatrix baten'!$A:$AP,MATCH("6.1",'6.Verdelingsmatrix baten'!$A$1:$AP$1,0),FALSE)-VLOOKUP(C43,'6.Verdelingsmatrix baten'!$A:$AP,MATCH("7.2",'6.Verdelingsmatrix baten'!$A$1:$AP$1,0),FALSE)-VLOOKUP(C43,'6.Verdelingsmatrix baten'!$A:$AP,MATCH("7.5",'6.Verdelingsmatrix baten'!$A$1:$AP$1,0),FALSE)</f>
        <v>0</v>
      </c>
      <c r="F43" s="320">
        <f t="shared" si="0"/>
        <v>0</v>
      </c>
      <c r="G43" s="286"/>
    </row>
    <row r="44" spans="1:7" x14ac:dyDescent="0.2">
      <c r="A44" s="286"/>
      <c r="B44" s="290"/>
      <c r="C44" s="287" t="s">
        <v>318</v>
      </c>
      <c r="D44" s="320">
        <f>VLOOKUP(C44,'5.Verdelingsmatrix lasten'!$A:$AN,40,FALSE)-VLOOKUP(C44,'5.Verdelingsmatrix lasten'!$A:$AN,MATCH("6.1",'5.Verdelingsmatrix lasten'!$A$1:$AN$1,0),FALSE)-VLOOKUP(C44,'5.Verdelingsmatrix lasten'!$A:$AN,MATCH("7.2",'5.Verdelingsmatrix lasten'!$A$1:$AN$1,0),FALSE)-VLOOKUP(C44,'5.Verdelingsmatrix lasten'!$A:$AN,MATCH("7.5",'5.Verdelingsmatrix lasten'!$A$1:$AN$1,0),FALSE)</f>
        <v>0</v>
      </c>
      <c r="E44" s="320">
        <f>VLOOKUP(C44,'6.Verdelingsmatrix baten'!$A:$AP,42,FALSE)-VLOOKUP(C44,'6.Verdelingsmatrix baten'!$A:$AP,MATCH("6.1",'6.Verdelingsmatrix baten'!$A$1:$AP$1,0),FALSE)-VLOOKUP(C44,'6.Verdelingsmatrix baten'!$A:$AP,MATCH("7.2",'6.Verdelingsmatrix baten'!$A$1:$AP$1,0),FALSE)-VLOOKUP(C44,'6.Verdelingsmatrix baten'!$A:$AP,MATCH("7.5",'6.Verdelingsmatrix baten'!$A$1:$AP$1,0),FALSE)</f>
        <v>0</v>
      </c>
      <c r="F44" s="320">
        <f t="shared" si="0"/>
        <v>0</v>
      </c>
      <c r="G44" s="286"/>
    </row>
    <row r="45" spans="1:7" x14ac:dyDescent="0.2">
      <c r="A45" s="286"/>
      <c r="B45" s="290"/>
      <c r="C45" s="287" t="s">
        <v>730</v>
      </c>
      <c r="D45" s="320">
        <f>VLOOKUP(C45,'5.Verdelingsmatrix lasten'!$A:$AN,40,FALSE)-VLOOKUP(C45,'5.Verdelingsmatrix lasten'!$A:$AN,MATCH("6.1",'5.Verdelingsmatrix lasten'!$A$1:$AN$1,0),FALSE)-VLOOKUP(C45,'5.Verdelingsmatrix lasten'!$A:$AN,MATCH("7.2",'5.Verdelingsmatrix lasten'!$A$1:$AN$1,0),FALSE)-VLOOKUP(C45,'5.Verdelingsmatrix lasten'!$A:$AN,MATCH("7.5",'5.Verdelingsmatrix lasten'!$A$1:$AN$1,0),FALSE)</f>
        <v>0</v>
      </c>
      <c r="E45" s="320">
        <f>VLOOKUP(C45,'6.Verdelingsmatrix baten'!$A:$AP,42,FALSE)-VLOOKUP(C45,'6.Verdelingsmatrix baten'!$A:$AP,MATCH("6.1",'6.Verdelingsmatrix baten'!$A$1:$AP$1,0),FALSE)-VLOOKUP(C45,'6.Verdelingsmatrix baten'!$A:$AP,MATCH("7.2",'6.Verdelingsmatrix baten'!$A$1:$AP$1,0),FALSE)-VLOOKUP(C45,'6.Verdelingsmatrix baten'!$A:$AP,MATCH("7.5",'6.Verdelingsmatrix baten'!$A$1:$AP$1,0),FALSE)</f>
        <v>0</v>
      </c>
      <c r="F45" s="320">
        <f t="shared" si="0"/>
        <v>0</v>
      </c>
      <c r="G45" s="286"/>
    </row>
    <row r="46" spans="1:7" x14ac:dyDescent="0.2">
      <c r="A46" s="286"/>
      <c r="B46" s="290"/>
      <c r="C46" s="287" t="s">
        <v>731</v>
      </c>
      <c r="D46" s="320">
        <f>VLOOKUP(C46,'5.Verdelingsmatrix lasten'!$A:$AN,40,FALSE)-VLOOKUP(C46,'5.Verdelingsmatrix lasten'!$A:$AN,MATCH("6.1",'5.Verdelingsmatrix lasten'!$A$1:$AN$1,0),FALSE)-VLOOKUP(C46,'5.Verdelingsmatrix lasten'!$A:$AN,MATCH("7.2",'5.Verdelingsmatrix lasten'!$A$1:$AN$1,0),FALSE)-VLOOKUP(C46,'5.Verdelingsmatrix lasten'!$A:$AN,MATCH("7.5",'5.Verdelingsmatrix lasten'!$A$1:$AN$1,0),FALSE)</f>
        <v>0</v>
      </c>
      <c r="E46" s="320">
        <f>VLOOKUP(C46,'6.Verdelingsmatrix baten'!$A:$AP,42,FALSE)-VLOOKUP(C46,'6.Verdelingsmatrix baten'!$A:$AP,MATCH("6.1",'6.Verdelingsmatrix baten'!$A$1:$AP$1,0),FALSE)-VLOOKUP(C46,'6.Verdelingsmatrix baten'!$A:$AP,MATCH("7.2",'6.Verdelingsmatrix baten'!$A$1:$AP$1,0),FALSE)-VLOOKUP(C46,'6.Verdelingsmatrix baten'!$A:$AP,MATCH("7.5",'6.Verdelingsmatrix baten'!$A$1:$AP$1,0),FALSE)</f>
        <v>0</v>
      </c>
      <c r="F46" s="320">
        <f t="shared" ref="F46:F47" si="1">+ABS(D46)+ABS(E46)</f>
        <v>0</v>
      </c>
      <c r="G46" s="286"/>
    </row>
    <row r="47" spans="1:7" x14ac:dyDescent="0.2">
      <c r="A47" s="286"/>
      <c r="B47" s="290"/>
      <c r="C47" s="287" t="s">
        <v>732</v>
      </c>
      <c r="D47" s="320">
        <f>VLOOKUP(C47,'5.Verdelingsmatrix lasten'!$A:$AN,40,FALSE)-VLOOKUP(C47,'5.Verdelingsmatrix lasten'!$A:$AN,MATCH("6.1",'5.Verdelingsmatrix lasten'!$A$1:$AN$1,0),FALSE)-VLOOKUP(C47,'5.Verdelingsmatrix lasten'!$A:$AN,MATCH("7.2",'5.Verdelingsmatrix lasten'!$A$1:$AN$1,0),FALSE)-VLOOKUP(C47,'5.Verdelingsmatrix lasten'!$A:$AN,MATCH("7.5",'5.Verdelingsmatrix lasten'!$A$1:$AN$1,0),FALSE)</f>
        <v>0</v>
      </c>
      <c r="E47" s="320">
        <f>VLOOKUP(C47,'6.Verdelingsmatrix baten'!$A:$AP,42,FALSE)-VLOOKUP(C47,'6.Verdelingsmatrix baten'!$A:$AP,MATCH("6.1",'6.Verdelingsmatrix baten'!$A$1:$AP$1,0),FALSE)-VLOOKUP(C47,'6.Verdelingsmatrix baten'!$A:$AP,MATCH("7.2",'6.Verdelingsmatrix baten'!$A$1:$AP$1,0),FALSE)-VLOOKUP(C47,'6.Verdelingsmatrix baten'!$A:$AP,MATCH("7.5",'6.Verdelingsmatrix baten'!$A$1:$AP$1,0),FALSE)</f>
        <v>0</v>
      </c>
      <c r="F47" s="320">
        <f t="shared" si="1"/>
        <v>0</v>
      </c>
      <c r="G47" s="286"/>
    </row>
    <row r="48" spans="1:7" x14ac:dyDescent="0.2">
      <c r="A48" s="286"/>
      <c r="B48" s="290"/>
      <c r="C48" s="287" t="s">
        <v>320</v>
      </c>
      <c r="D48" s="320">
        <f>VLOOKUP(C48,'5.Verdelingsmatrix lasten'!$A:$AN,40,FALSE)-VLOOKUP(C48,'5.Verdelingsmatrix lasten'!$A:$AN,MATCH("6.1",'5.Verdelingsmatrix lasten'!$A$1:$AN$1,0),FALSE)-VLOOKUP(C48,'5.Verdelingsmatrix lasten'!$A:$AN,MATCH("7.2",'5.Verdelingsmatrix lasten'!$A$1:$AN$1,0),FALSE)-VLOOKUP(C48,'5.Verdelingsmatrix lasten'!$A:$AN,MATCH("7.5",'5.Verdelingsmatrix lasten'!$A$1:$AN$1,0),FALSE)</f>
        <v>0</v>
      </c>
      <c r="E48" s="320">
        <f>VLOOKUP(C48,'6.Verdelingsmatrix baten'!$A:$AP,42,FALSE)-VLOOKUP(C48,'6.Verdelingsmatrix baten'!$A:$AP,MATCH("6.1",'6.Verdelingsmatrix baten'!$A$1:$AP$1,0),FALSE)-VLOOKUP(C48,'6.Verdelingsmatrix baten'!$A:$AP,MATCH("7.2",'6.Verdelingsmatrix baten'!$A$1:$AP$1,0),FALSE)-VLOOKUP(C48,'6.Verdelingsmatrix baten'!$A:$AP,MATCH("7.5",'6.Verdelingsmatrix baten'!$A$1:$AP$1,0),FALSE)</f>
        <v>0</v>
      </c>
      <c r="F48" s="320">
        <f t="shared" si="0"/>
        <v>0</v>
      </c>
      <c r="G48" s="286"/>
    </row>
    <row r="49" spans="1:7" x14ac:dyDescent="0.2">
      <c r="A49" s="286"/>
      <c r="B49" s="290"/>
      <c r="C49" s="287" t="s">
        <v>322</v>
      </c>
      <c r="D49" s="320">
        <f>VLOOKUP(C49,'5.Verdelingsmatrix lasten'!$A:$AN,40,FALSE)-VLOOKUP(C49,'5.Verdelingsmatrix lasten'!$A:$AN,MATCH("6.1",'5.Verdelingsmatrix lasten'!$A$1:$AN$1,0),FALSE)-VLOOKUP(C49,'5.Verdelingsmatrix lasten'!$A:$AN,MATCH("7.2",'5.Verdelingsmatrix lasten'!$A$1:$AN$1,0),FALSE)-VLOOKUP(C49,'5.Verdelingsmatrix lasten'!$A:$AN,MATCH("7.5",'5.Verdelingsmatrix lasten'!$A$1:$AN$1,0),FALSE)</f>
        <v>0</v>
      </c>
      <c r="E49" s="320">
        <f>VLOOKUP(C49,'6.Verdelingsmatrix baten'!$A:$AP,42,FALSE)-VLOOKUP(C49,'6.Verdelingsmatrix baten'!$A:$AP,MATCH("6.1",'6.Verdelingsmatrix baten'!$A$1:$AP$1,0),FALSE)-VLOOKUP(C49,'6.Verdelingsmatrix baten'!$A:$AP,MATCH("7.2",'6.Verdelingsmatrix baten'!$A$1:$AP$1,0),FALSE)-VLOOKUP(C49,'6.Verdelingsmatrix baten'!$A:$AP,MATCH("7.5",'6.Verdelingsmatrix baten'!$A$1:$AP$1,0),FALSE)</f>
        <v>0</v>
      </c>
      <c r="F49" s="320">
        <f t="shared" si="0"/>
        <v>0</v>
      </c>
      <c r="G49" s="286"/>
    </row>
    <row r="50" spans="1:7" x14ac:dyDescent="0.2">
      <c r="A50" s="286"/>
      <c r="B50" s="290"/>
      <c r="C50" s="287" t="s">
        <v>324</v>
      </c>
      <c r="D50" s="320">
        <f>VLOOKUP(C50,'5.Verdelingsmatrix lasten'!$A:$AN,40,FALSE)-VLOOKUP(C50,'5.Verdelingsmatrix lasten'!$A:$AN,MATCH("6.1",'5.Verdelingsmatrix lasten'!$A$1:$AN$1,0),FALSE)-VLOOKUP(C50,'5.Verdelingsmatrix lasten'!$A:$AN,MATCH("7.2",'5.Verdelingsmatrix lasten'!$A$1:$AN$1,0),FALSE)-VLOOKUP(C50,'5.Verdelingsmatrix lasten'!$A:$AN,MATCH("7.5",'5.Verdelingsmatrix lasten'!$A$1:$AN$1,0),FALSE)</f>
        <v>0</v>
      </c>
      <c r="E50" s="320">
        <f>VLOOKUP(C50,'6.Verdelingsmatrix baten'!$A:$AP,42,FALSE)-VLOOKUP(C50,'6.Verdelingsmatrix baten'!$A:$AP,MATCH("6.1",'6.Verdelingsmatrix baten'!$A$1:$AP$1,0),FALSE)-VLOOKUP(C50,'6.Verdelingsmatrix baten'!$A:$AP,MATCH("7.2",'6.Verdelingsmatrix baten'!$A$1:$AP$1,0),FALSE)-VLOOKUP(C50,'6.Verdelingsmatrix baten'!$A:$AP,MATCH("7.5",'6.Verdelingsmatrix baten'!$A$1:$AP$1,0),FALSE)</f>
        <v>0</v>
      </c>
      <c r="F50" s="320">
        <f t="shared" si="0"/>
        <v>0</v>
      </c>
      <c r="G50" s="286"/>
    </row>
    <row r="51" spans="1:7" x14ac:dyDescent="0.2">
      <c r="A51" s="286"/>
      <c r="B51" s="290"/>
      <c r="C51" s="287" t="s">
        <v>737</v>
      </c>
      <c r="D51" s="320">
        <f>VLOOKUP(C51,'5.Verdelingsmatrix lasten'!$A:$AN,40,FALSE)-VLOOKUP(C51,'5.Verdelingsmatrix lasten'!$A:$AN,MATCH("6.1",'5.Verdelingsmatrix lasten'!$A$1:$AN$1,0),FALSE)-VLOOKUP(C51,'5.Verdelingsmatrix lasten'!$A:$AN,MATCH("7.2",'5.Verdelingsmatrix lasten'!$A$1:$AN$1,0),FALSE)-VLOOKUP(C51,'5.Verdelingsmatrix lasten'!$A:$AN,MATCH("7.5",'5.Verdelingsmatrix lasten'!$A$1:$AN$1,0),FALSE)</f>
        <v>0</v>
      </c>
      <c r="E51" s="320">
        <f>VLOOKUP(C51,'6.Verdelingsmatrix baten'!$A:$AP,42,FALSE)-VLOOKUP(C51,'6.Verdelingsmatrix baten'!$A:$AP,MATCH("6.1",'6.Verdelingsmatrix baten'!$A$1:$AP$1,0),FALSE)-VLOOKUP(C51,'6.Verdelingsmatrix baten'!$A:$AP,MATCH("7.2",'6.Verdelingsmatrix baten'!$A$1:$AP$1,0),FALSE)-VLOOKUP(C51,'6.Verdelingsmatrix baten'!$A:$AP,MATCH("7.5",'6.Verdelingsmatrix baten'!$A$1:$AP$1,0),FALSE)</f>
        <v>0</v>
      </c>
      <c r="F51" s="320">
        <f t="shared" si="0"/>
        <v>0</v>
      </c>
      <c r="G51" s="286"/>
    </row>
    <row r="52" spans="1:7" x14ac:dyDescent="0.2">
      <c r="A52" s="286"/>
      <c r="B52" s="290"/>
      <c r="C52" s="287" t="s">
        <v>738</v>
      </c>
      <c r="D52" s="320">
        <f>VLOOKUP(C52,'5.Verdelingsmatrix lasten'!$A:$AN,40,FALSE)-VLOOKUP(C52,'5.Verdelingsmatrix lasten'!$A:$AN,MATCH("6.1",'5.Verdelingsmatrix lasten'!$A$1:$AN$1,0),FALSE)-VLOOKUP(C52,'5.Verdelingsmatrix lasten'!$A:$AN,MATCH("7.2",'5.Verdelingsmatrix lasten'!$A$1:$AN$1,0),FALSE)-VLOOKUP(C52,'5.Verdelingsmatrix lasten'!$A:$AN,MATCH("7.5",'5.Verdelingsmatrix lasten'!$A$1:$AN$1,0),FALSE)</f>
        <v>0</v>
      </c>
      <c r="E52" s="320">
        <f>VLOOKUP(C52,'6.Verdelingsmatrix baten'!$A:$AP,42,FALSE)-VLOOKUP(C52,'6.Verdelingsmatrix baten'!$A:$AP,MATCH("6.1",'6.Verdelingsmatrix baten'!$A$1:$AP$1,0),FALSE)-VLOOKUP(C52,'6.Verdelingsmatrix baten'!$A:$AP,MATCH("7.2",'6.Verdelingsmatrix baten'!$A$1:$AP$1,0),FALSE)-VLOOKUP(C52,'6.Verdelingsmatrix baten'!$A:$AP,MATCH("7.5",'6.Verdelingsmatrix baten'!$A$1:$AP$1,0),FALSE)</f>
        <v>0</v>
      </c>
      <c r="F52" s="320">
        <f t="shared" ref="F52:F54" si="2">+ABS(D52)+ABS(E52)</f>
        <v>0</v>
      </c>
      <c r="G52" s="286"/>
    </row>
    <row r="53" spans="1:7" x14ac:dyDescent="0.2">
      <c r="A53" s="286"/>
      <c r="B53" s="290"/>
      <c r="C53" s="287" t="s">
        <v>739</v>
      </c>
      <c r="D53" s="320">
        <f>VLOOKUP(C53,'5.Verdelingsmatrix lasten'!$A:$AN,40,FALSE)-VLOOKUP(C53,'5.Verdelingsmatrix lasten'!$A:$AN,MATCH("6.1",'5.Verdelingsmatrix lasten'!$A$1:$AN$1,0),FALSE)-VLOOKUP(C53,'5.Verdelingsmatrix lasten'!$A:$AN,MATCH("7.2",'5.Verdelingsmatrix lasten'!$A$1:$AN$1,0),FALSE)-VLOOKUP(C53,'5.Verdelingsmatrix lasten'!$A:$AN,MATCH("7.5",'5.Verdelingsmatrix lasten'!$A$1:$AN$1,0),FALSE)</f>
        <v>0</v>
      </c>
      <c r="E53" s="320">
        <f>VLOOKUP(C53,'6.Verdelingsmatrix baten'!$A:$AP,42,FALSE)-VLOOKUP(C53,'6.Verdelingsmatrix baten'!$A:$AP,MATCH("6.1",'6.Verdelingsmatrix baten'!$A$1:$AP$1,0),FALSE)-VLOOKUP(C53,'6.Verdelingsmatrix baten'!$A:$AP,MATCH("7.2",'6.Verdelingsmatrix baten'!$A$1:$AP$1,0),FALSE)-VLOOKUP(C53,'6.Verdelingsmatrix baten'!$A:$AP,MATCH("7.5",'6.Verdelingsmatrix baten'!$A$1:$AP$1,0),FALSE)</f>
        <v>0</v>
      </c>
      <c r="F53" s="320">
        <f t="shared" si="2"/>
        <v>0</v>
      </c>
      <c r="G53" s="286"/>
    </row>
    <row r="54" spans="1:7" x14ac:dyDescent="0.2">
      <c r="A54" s="286"/>
      <c r="B54" s="290"/>
      <c r="C54" s="287" t="s">
        <v>336</v>
      </c>
      <c r="D54" s="320">
        <f>VLOOKUP(C54,'5.Verdelingsmatrix lasten'!$A:$AN,40,FALSE)-VLOOKUP(C54,'5.Verdelingsmatrix lasten'!$A:$AN,MATCH("6.1",'5.Verdelingsmatrix lasten'!$A$1:$AN$1,0),FALSE)-VLOOKUP(C54,'5.Verdelingsmatrix lasten'!$A:$AN,MATCH("7.2",'5.Verdelingsmatrix lasten'!$A$1:$AN$1,0),FALSE)-VLOOKUP(C54,'5.Verdelingsmatrix lasten'!$A:$AN,MATCH("7.5",'5.Verdelingsmatrix lasten'!$A$1:$AN$1,0),FALSE)</f>
        <v>0</v>
      </c>
      <c r="E54" s="320">
        <f>VLOOKUP(C54,'6.Verdelingsmatrix baten'!$A:$AP,42,FALSE)-VLOOKUP(C54,'6.Verdelingsmatrix baten'!$A:$AP,MATCH("6.1",'6.Verdelingsmatrix baten'!$A$1:$AP$1,0),FALSE)-VLOOKUP(C54,'6.Verdelingsmatrix baten'!$A:$AP,MATCH("7.2",'6.Verdelingsmatrix baten'!$A$1:$AP$1,0),FALSE)-VLOOKUP(C54,'6.Verdelingsmatrix baten'!$A:$AP,MATCH("7.5",'6.Verdelingsmatrix baten'!$A$1:$AP$1,0),FALSE)</f>
        <v>0</v>
      </c>
      <c r="F54" s="320">
        <f t="shared" si="2"/>
        <v>0</v>
      </c>
      <c r="G54" s="286"/>
    </row>
    <row r="55" spans="1:7" x14ac:dyDescent="0.2">
      <c r="A55" s="286"/>
      <c r="B55" s="290"/>
      <c r="C55" s="287" t="s">
        <v>743</v>
      </c>
      <c r="D55" s="320">
        <f>VLOOKUP(C55,'5.Verdelingsmatrix lasten'!$A:$AN,40,FALSE)-VLOOKUP(C55,'5.Verdelingsmatrix lasten'!$A:$AN,MATCH("6.1",'5.Verdelingsmatrix lasten'!$A$1:$AN$1,0),FALSE)-VLOOKUP(C55,'5.Verdelingsmatrix lasten'!$A:$AN,MATCH("7.2",'5.Verdelingsmatrix lasten'!$A$1:$AN$1,0),FALSE)-VLOOKUP(C55,'5.Verdelingsmatrix lasten'!$A:$AN,MATCH("7.5",'5.Verdelingsmatrix lasten'!$A$1:$AN$1,0),FALSE)</f>
        <v>0</v>
      </c>
      <c r="E55" s="320">
        <f>VLOOKUP(C55,'6.Verdelingsmatrix baten'!$A:$AP,42,FALSE)-VLOOKUP(C55,'6.Verdelingsmatrix baten'!$A:$AP,MATCH("6.1",'6.Verdelingsmatrix baten'!$A$1:$AP$1,0),FALSE)-VLOOKUP(C55,'6.Verdelingsmatrix baten'!$A:$AP,MATCH("7.2",'6.Verdelingsmatrix baten'!$A$1:$AP$1,0),FALSE)-VLOOKUP(C55,'6.Verdelingsmatrix baten'!$A:$AP,MATCH("7.5",'6.Verdelingsmatrix baten'!$A$1:$AP$1,0),FALSE)</f>
        <v>0</v>
      </c>
      <c r="F55" s="320">
        <f t="shared" ref="F55:F56" si="3">+ABS(D55)+ABS(E55)</f>
        <v>0</v>
      </c>
      <c r="G55" s="286"/>
    </row>
    <row r="56" spans="1:7" x14ac:dyDescent="0.2">
      <c r="A56" s="286"/>
      <c r="B56" s="290"/>
      <c r="C56" s="287" t="s">
        <v>744</v>
      </c>
      <c r="D56" s="320">
        <f>VLOOKUP(C56,'5.Verdelingsmatrix lasten'!$A:$AN,40,FALSE)-VLOOKUP(C56,'5.Verdelingsmatrix lasten'!$A:$AN,MATCH("6.1",'5.Verdelingsmatrix lasten'!$A$1:$AN$1,0),FALSE)-VLOOKUP(C56,'5.Verdelingsmatrix lasten'!$A:$AN,MATCH("7.2",'5.Verdelingsmatrix lasten'!$A$1:$AN$1,0),FALSE)-VLOOKUP(C56,'5.Verdelingsmatrix lasten'!$A:$AN,MATCH("7.5",'5.Verdelingsmatrix lasten'!$A$1:$AN$1,0),FALSE)</f>
        <v>0</v>
      </c>
      <c r="E56" s="320">
        <f>VLOOKUP(C56,'6.Verdelingsmatrix baten'!$A:$AP,42,FALSE)-VLOOKUP(C56,'6.Verdelingsmatrix baten'!$A:$AP,MATCH("6.1",'6.Verdelingsmatrix baten'!$A$1:$AP$1,0),FALSE)-VLOOKUP(C56,'6.Verdelingsmatrix baten'!$A:$AP,MATCH("7.2",'6.Verdelingsmatrix baten'!$A$1:$AP$1,0),FALSE)-VLOOKUP(C56,'6.Verdelingsmatrix baten'!$A:$AP,MATCH("7.5",'6.Verdelingsmatrix baten'!$A$1:$AP$1,0),FALSE)</f>
        <v>0</v>
      </c>
      <c r="F56" s="320">
        <f t="shared" si="3"/>
        <v>0</v>
      </c>
      <c r="G56" s="286"/>
    </row>
    <row r="57" spans="1:7" x14ac:dyDescent="0.2">
      <c r="A57" s="286"/>
      <c r="B57" s="290"/>
      <c r="C57" s="287" t="s">
        <v>745</v>
      </c>
      <c r="D57" s="320">
        <f>VLOOKUP(C57,'5.Verdelingsmatrix lasten'!$A:$AN,40,FALSE)-VLOOKUP(C57,'5.Verdelingsmatrix lasten'!$A:$AN,MATCH("6.1",'5.Verdelingsmatrix lasten'!$A$1:$AN$1,0),FALSE)-VLOOKUP(C57,'5.Verdelingsmatrix lasten'!$A:$AN,MATCH("7.2",'5.Verdelingsmatrix lasten'!$A$1:$AN$1,0),FALSE)-VLOOKUP(C57,'5.Verdelingsmatrix lasten'!$A:$AN,MATCH("7.5",'5.Verdelingsmatrix lasten'!$A$1:$AN$1,0),FALSE)</f>
        <v>0</v>
      </c>
      <c r="E57" s="320">
        <f>VLOOKUP(C57,'6.Verdelingsmatrix baten'!$A:$AP,42,FALSE)-VLOOKUP(C57,'6.Verdelingsmatrix baten'!$A:$AP,MATCH("6.1",'6.Verdelingsmatrix baten'!$A$1:$AP$1,0),FALSE)-VLOOKUP(C57,'6.Verdelingsmatrix baten'!$A:$AP,MATCH("7.2",'6.Verdelingsmatrix baten'!$A$1:$AP$1,0),FALSE)-VLOOKUP(C57,'6.Verdelingsmatrix baten'!$A:$AP,MATCH("7.5",'6.Verdelingsmatrix baten'!$A$1:$AP$1,0),FALSE)</f>
        <v>0</v>
      </c>
      <c r="F57" s="320">
        <f t="shared" si="0"/>
        <v>0</v>
      </c>
      <c r="G57" s="286"/>
    </row>
    <row r="58" spans="1:7" x14ac:dyDescent="0.2">
      <c r="A58" s="286"/>
      <c r="B58" s="290"/>
      <c r="C58" s="287" t="s">
        <v>338</v>
      </c>
      <c r="D58" s="320">
        <f>VLOOKUP(C58,'5.Verdelingsmatrix lasten'!$A:$AN,40,FALSE)-VLOOKUP(C58,'5.Verdelingsmatrix lasten'!$A:$AN,MATCH("6.1",'5.Verdelingsmatrix lasten'!$A$1:$AN$1,0),FALSE)-VLOOKUP(C58,'5.Verdelingsmatrix lasten'!$A:$AN,MATCH("7.2",'5.Verdelingsmatrix lasten'!$A$1:$AN$1,0),FALSE)-VLOOKUP(C58,'5.Verdelingsmatrix lasten'!$A:$AN,MATCH("7.5",'5.Verdelingsmatrix lasten'!$A$1:$AN$1,0),FALSE)</f>
        <v>0</v>
      </c>
      <c r="E58" s="320">
        <f>VLOOKUP(C58,'6.Verdelingsmatrix baten'!$A:$AP,42,FALSE)-VLOOKUP(C58,'6.Verdelingsmatrix baten'!$A:$AP,MATCH("6.1",'6.Verdelingsmatrix baten'!$A$1:$AP$1,0),FALSE)-VLOOKUP(C58,'6.Verdelingsmatrix baten'!$A:$AP,MATCH("7.2",'6.Verdelingsmatrix baten'!$A$1:$AP$1,0),FALSE)-VLOOKUP(C58,'6.Verdelingsmatrix baten'!$A:$AP,MATCH("7.5",'6.Verdelingsmatrix baten'!$A$1:$AP$1,0),FALSE)</f>
        <v>0</v>
      </c>
      <c r="F58" s="320">
        <f t="shared" si="0"/>
        <v>0</v>
      </c>
      <c r="G58" s="286"/>
    </row>
    <row r="59" spans="1:7" x14ac:dyDescent="0.2">
      <c r="A59" s="286"/>
      <c r="B59" s="290"/>
      <c r="C59" s="287" t="s">
        <v>340</v>
      </c>
      <c r="D59" s="320">
        <f>VLOOKUP(C59,'5.Verdelingsmatrix lasten'!$A:$AN,40,FALSE)-VLOOKUP(C59,'5.Verdelingsmatrix lasten'!$A:$AN,MATCH("6.1",'5.Verdelingsmatrix lasten'!$A$1:$AN$1,0),FALSE)-VLOOKUP(C59,'5.Verdelingsmatrix lasten'!$A:$AN,MATCH("7.2",'5.Verdelingsmatrix lasten'!$A$1:$AN$1,0),FALSE)-VLOOKUP(C59,'5.Verdelingsmatrix lasten'!$A:$AN,MATCH("7.5",'5.Verdelingsmatrix lasten'!$A$1:$AN$1,0),FALSE)</f>
        <v>0</v>
      </c>
      <c r="E59" s="320">
        <f>VLOOKUP(C59,'6.Verdelingsmatrix baten'!$A:$AP,42,FALSE)-VLOOKUP(C59,'6.Verdelingsmatrix baten'!$A:$AP,MATCH("6.1",'6.Verdelingsmatrix baten'!$A$1:$AP$1,0),FALSE)-VLOOKUP(C59,'6.Verdelingsmatrix baten'!$A:$AP,MATCH("7.2",'6.Verdelingsmatrix baten'!$A$1:$AP$1,0),FALSE)-VLOOKUP(C59,'6.Verdelingsmatrix baten'!$A:$AP,MATCH("7.5",'6.Verdelingsmatrix baten'!$A$1:$AP$1,0),FALSE)</f>
        <v>0</v>
      </c>
      <c r="F59" s="320">
        <f t="shared" si="0"/>
        <v>0</v>
      </c>
      <c r="G59" s="286"/>
    </row>
    <row r="60" spans="1:7" x14ac:dyDescent="0.2">
      <c r="A60" s="286"/>
      <c r="B60" s="290"/>
      <c r="C60" s="287" t="s">
        <v>342</v>
      </c>
      <c r="D60" s="320">
        <f>VLOOKUP(C60,'5.Verdelingsmatrix lasten'!$A:$AN,40,FALSE)-VLOOKUP(C60,'5.Verdelingsmatrix lasten'!$A:$AN,MATCH("6.1",'5.Verdelingsmatrix lasten'!$A$1:$AN$1,0),FALSE)-VLOOKUP(C60,'5.Verdelingsmatrix lasten'!$A:$AN,MATCH("7.2",'5.Verdelingsmatrix lasten'!$A$1:$AN$1,0),FALSE)-VLOOKUP(C60,'5.Verdelingsmatrix lasten'!$A:$AN,MATCH("7.5",'5.Verdelingsmatrix lasten'!$A$1:$AN$1,0),FALSE)</f>
        <v>0</v>
      </c>
      <c r="E60" s="320">
        <f>VLOOKUP(C60,'6.Verdelingsmatrix baten'!$A:$AP,42,FALSE)-VLOOKUP(C60,'6.Verdelingsmatrix baten'!$A:$AP,MATCH("6.1",'6.Verdelingsmatrix baten'!$A$1:$AP$1,0),FALSE)-VLOOKUP(C60,'6.Verdelingsmatrix baten'!$A:$AP,MATCH("7.2",'6.Verdelingsmatrix baten'!$A$1:$AP$1,0),FALSE)-VLOOKUP(C60,'6.Verdelingsmatrix baten'!$A:$AP,MATCH("7.5",'6.Verdelingsmatrix baten'!$A$1:$AP$1,0),FALSE)</f>
        <v>0</v>
      </c>
      <c r="F60" s="320">
        <f t="shared" si="0"/>
        <v>0</v>
      </c>
      <c r="G60" s="286"/>
    </row>
    <row r="61" spans="1:7" x14ac:dyDescent="0.2">
      <c r="A61" s="286"/>
      <c r="B61" s="290"/>
      <c r="C61" s="287" t="s">
        <v>344</v>
      </c>
      <c r="D61" s="320">
        <f>VLOOKUP(C61,'5.Verdelingsmatrix lasten'!$A:$AN,40,FALSE)-VLOOKUP(C61,'5.Verdelingsmatrix lasten'!$A:$AN,MATCH("6.1",'5.Verdelingsmatrix lasten'!$A$1:$AN$1,0),FALSE)-VLOOKUP(C61,'5.Verdelingsmatrix lasten'!$A:$AN,MATCH("7.2",'5.Verdelingsmatrix lasten'!$A$1:$AN$1,0),FALSE)-VLOOKUP(C61,'5.Verdelingsmatrix lasten'!$A:$AN,MATCH("7.5",'5.Verdelingsmatrix lasten'!$A$1:$AN$1,0),FALSE)</f>
        <v>0</v>
      </c>
      <c r="E61" s="320">
        <f>VLOOKUP(C61,'6.Verdelingsmatrix baten'!$A:$AP,42,FALSE)-VLOOKUP(C61,'6.Verdelingsmatrix baten'!$A:$AP,MATCH("6.1",'6.Verdelingsmatrix baten'!$A$1:$AP$1,0),FALSE)-VLOOKUP(C61,'6.Verdelingsmatrix baten'!$A:$AP,MATCH("7.2",'6.Verdelingsmatrix baten'!$A$1:$AP$1,0),FALSE)-VLOOKUP(C61,'6.Verdelingsmatrix baten'!$A:$AP,MATCH("7.5",'6.Verdelingsmatrix baten'!$A$1:$AP$1,0),FALSE)</f>
        <v>0</v>
      </c>
      <c r="F61" s="320">
        <f t="shared" si="0"/>
        <v>0</v>
      </c>
      <c r="G61" s="286"/>
    </row>
    <row r="62" spans="1:7" x14ac:dyDescent="0.2">
      <c r="A62" s="286"/>
      <c r="B62" s="290"/>
      <c r="C62" s="287" t="s">
        <v>346</v>
      </c>
      <c r="D62" s="320">
        <f>VLOOKUP(C62,'5.Verdelingsmatrix lasten'!$A:$AN,40,FALSE)-VLOOKUP(C62,'5.Verdelingsmatrix lasten'!$A:$AN,MATCH("6.1",'5.Verdelingsmatrix lasten'!$A$1:$AN$1,0),FALSE)-VLOOKUP(C62,'5.Verdelingsmatrix lasten'!$A:$AN,MATCH("7.2",'5.Verdelingsmatrix lasten'!$A$1:$AN$1,0),FALSE)-VLOOKUP(C62,'5.Verdelingsmatrix lasten'!$A:$AN,MATCH("7.5",'5.Verdelingsmatrix lasten'!$A$1:$AN$1,0),FALSE)</f>
        <v>0</v>
      </c>
      <c r="E62" s="320">
        <f>VLOOKUP(C62,'6.Verdelingsmatrix baten'!$A:$AP,42,FALSE)-VLOOKUP(C62,'6.Verdelingsmatrix baten'!$A:$AP,MATCH("6.1",'6.Verdelingsmatrix baten'!$A$1:$AP$1,0),FALSE)-VLOOKUP(C62,'6.Verdelingsmatrix baten'!$A:$AP,MATCH("7.2",'6.Verdelingsmatrix baten'!$A$1:$AP$1,0),FALSE)-VLOOKUP(C62,'6.Verdelingsmatrix baten'!$A:$AP,MATCH("7.5",'6.Verdelingsmatrix baten'!$A$1:$AP$1,0),FALSE)</f>
        <v>0</v>
      </c>
      <c r="F62" s="320">
        <f t="shared" si="0"/>
        <v>0</v>
      </c>
      <c r="G62" s="286"/>
    </row>
    <row r="63" spans="1:7" x14ac:dyDescent="0.2">
      <c r="A63" s="286"/>
      <c r="B63" s="290"/>
      <c r="C63" s="287" t="s">
        <v>348</v>
      </c>
      <c r="D63" s="320">
        <f>VLOOKUP(C63,'5.Verdelingsmatrix lasten'!$A:$AN,40,FALSE)-VLOOKUP(C63,'5.Verdelingsmatrix lasten'!$A:$AN,MATCH("6.1",'5.Verdelingsmatrix lasten'!$A$1:$AN$1,0),FALSE)-VLOOKUP(C63,'5.Verdelingsmatrix lasten'!$A:$AN,MATCH("7.2",'5.Verdelingsmatrix lasten'!$A$1:$AN$1,0),FALSE)-VLOOKUP(C63,'5.Verdelingsmatrix lasten'!$A:$AN,MATCH("7.5",'5.Verdelingsmatrix lasten'!$A$1:$AN$1,0),FALSE)</f>
        <v>0</v>
      </c>
      <c r="E63" s="320">
        <f>VLOOKUP(C63,'6.Verdelingsmatrix baten'!$A:$AP,42,FALSE)-VLOOKUP(C63,'6.Verdelingsmatrix baten'!$A:$AP,MATCH("6.1",'6.Verdelingsmatrix baten'!$A$1:$AP$1,0),FALSE)-VLOOKUP(C63,'6.Verdelingsmatrix baten'!$A:$AP,MATCH("7.2",'6.Verdelingsmatrix baten'!$A$1:$AP$1,0),FALSE)-VLOOKUP(C63,'6.Verdelingsmatrix baten'!$A:$AP,MATCH("7.5",'6.Verdelingsmatrix baten'!$A$1:$AP$1,0),FALSE)</f>
        <v>0</v>
      </c>
      <c r="F63" s="320">
        <f t="shared" si="0"/>
        <v>0</v>
      </c>
      <c r="G63" s="286"/>
    </row>
    <row r="64" spans="1:7" x14ac:dyDescent="0.2">
      <c r="A64" s="286"/>
      <c r="B64" s="290"/>
      <c r="C64" s="287" t="s">
        <v>350</v>
      </c>
      <c r="D64" s="320">
        <f>VLOOKUP(C64,'5.Verdelingsmatrix lasten'!$A:$AN,40,FALSE)-VLOOKUP(C64,'5.Verdelingsmatrix lasten'!$A:$AN,MATCH("6.1",'5.Verdelingsmatrix lasten'!$A$1:$AN$1,0),FALSE)-VLOOKUP(C64,'5.Verdelingsmatrix lasten'!$A:$AN,MATCH("7.2",'5.Verdelingsmatrix lasten'!$A$1:$AN$1,0),FALSE)-VLOOKUP(C64,'5.Verdelingsmatrix lasten'!$A:$AN,MATCH("7.5",'5.Verdelingsmatrix lasten'!$A$1:$AN$1,0),FALSE)</f>
        <v>0</v>
      </c>
      <c r="E64" s="320">
        <f>VLOOKUP(C64,'6.Verdelingsmatrix baten'!$A:$AP,42,FALSE)-VLOOKUP(C64,'6.Verdelingsmatrix baten'!$A:$AP,MATCH("6.1",'6.Verdelingsmatrix baten'!$A$1:$AP$1,0),FALSE)-VLOOKUP(C64,'6.Verdelingsmatrix baten'!$A:$AP,MATCH("7.2",'6.Verdelingsmatrix baten'!$A$1:$AP$1,0),FALSE)-VLOOKUP(C64,'6.Verdelingsmatrix baten'!$A:$AP,MATCH("7.5",'6.Verdelingsmatrix baten'!$A$1:$AP$1,0),FALSE)</f>
        <v>0</v>
      </c>
      <c r="F64" s="320">
        <f t="shared" si="0"/>
        <v>0</v>
      </c>
      <c r="G64" s="286"/>
    </row>
    <row r="65" spans="1:7" x14ac:dyDescent="0.2">
      <c r="A65" s="286"/>
      <c r="B65" s="290"/>
      <c r="C65" s="287" t="s">
        <v>352</v>
      </c>
      <c r="D65" s="320">
        <f>VLOOKUP(C65,'5.Verdelingsmatrix lasten'!$A:$AN,40,FALSE)-VLOOKUP(C65,'5.Verdelingsmatrix lasten'!$A:$AN,MATCH("6.1",'5.Verdelingsmatrix lasten'!$A$1:$AN$1,0),FALSE)-VLOOKUP(C65,'5.Verdelingsmatrix lasten'!$A:$AN,MATCH("7.2",'5.Verdelingsmatrix lasten'!$A$1:$AN$1,0),FALSE)-VLOOKUP(C65,'5.Verdelingsmatrix lasten'!$A:$AN,MATCH("7.5",'5.Verdelingsmatrix lasten'!$A$1:$AN$1,0),FALSE)</f>
        <v>0</v>
      </c>
      <c r="E65" s="320">
        <f>VLOOKUP(C65,'6.Verdelingsmatrix baten'!$A:$AP,42,FALSE)-VLOOKUP(C65,'6.Verdelingsmatrix baten'!$A:$AP,MATCH("6.1",'6.Verdelingsmatrix baten'!$A$1:$AP$1,0),FALSE)-VLOOKUP(C65,'6.Verdelingsmatrix baten'!$A:$AP,MATCH("7.2",'6.Verdelingsmatrix baten'!$A$1:$AP$1,0),FALSE)-VLOOKUP(C65,'6.Verdelingsmatrix baten'!$A:$AP,MATCH("7.5",'6.Verdelingsmatrix baten'!$A$1:$AP$1,0),FALSE)</f>
        <v>0</v>
      </c>
      <c r="F65" s="320">
        <f t="shared" si="0"/>
        <v>0</v>
      </c>
      <c r="G65" s="286"/>
    </row>
    <row r="66" spans="1:7" x14ac:dyDescent="0.2">
      <c r="A66" s="286"/>
      <c r="B66" s="290"/>
      <c r="C66" s="287" t="s">
        <v>354</v>
      </c>
      <c r="D66" s="320">
        <f>VLOOKUP(C66,'5.Verdelingsmatrix lasten'!$A:$AN,40,FALSE)-VLOOKUP(C66,'5.Verdelingsmatrix lasten'!$A:$AN,MATCH("6.1",'5.Verdelingsmatrix lasten'!$A$1:$AN$1,0),FALSE)-VLOOKUP(C66,'5.Verdelingsmatrix lasten'!$A:$AN,MATCH("7.2",'5.Verdelingsmatrix lasten'!$A$1:$AN$1,0),FALSE)-VLOOKUP(C66,'5.Verdelingsmatrix lasten'!$A:$AN,MATCH("7.5",'5.Verdelingsmatrix lasten'!$A$1:$AN$1,0),FALSE)</f>
        <v>0</v>
      </c>
      <c r="E66" s="320">
        <f>VLOOKUP(C66,'6.Verdelingsmatrix baten'!$A:$AP,42,FALSE)-VLOOKUP(C66,'6.Verdelingsmatrix baten'!$A:$AP,MATCH("6.1",'6.Verdelingsmatrix baten'!$A$1:$AP$1,0),FALSE)-VLOOKUP(C66,'6.Verdelingsmatrix baten'!$A:$AP,MATCH("7.2",'6.Verdelingsmatrix baten'!$A$1:$AP$1,0),FALSE)-VLOOKUP(C66,'6.Verdelingsmatrix baten'!$A:$AP,MATCH("7.5",'6.Verdelingsmatrix baten'!$A$1:$AP$1,0),FALSE)</f>
        <v>0</v>
      </c>
      <c r="F66" s="320">
        <f t="shared" si="0"/>
        <v>0</v>
      </c>
      <c r="G66" s="286"/>
    </row>
    <row r="67" spans="1:7" x14ac:dyDescent="0.2">
      <c r="A67" s="286"/>
      <c r="B67" s="290"/>
      <c r="C67" s="287" t="s">
        <v>356</v>
      </c>
      <c r="D67" s="320">
        <f>VLOOKUP(C67,'5.Verdelingsmatrix lasten'!$A:$AN,40,FALSE)-VLOOKUP(C67,'5.Verdelingsmatrix lasten'!$A:$AN,MATCH("6.1",'5.Verdelingsmatrix lasten'!$A$1:$AN$1,0),FALSE)-VLOOKUP(C67,'5.Verdelingsmatrix lasten'!$A:$AN,MATCH("7.2",'5.Verdelingsmatrix lasten'!$A$1:$AN$1,0),FALSE)-VLOOKUP(C67,'5.Verdelingsmatrix lasten'!$A:$AN,MATCH("7.5",'5.Verdelingsmatrix lasten'!$A$1:$AN$1,0),FALSE)</f>
        <v>0</v>
      </c>
      <c r="E67" s="320">
        <f>VLOOKUP(C67,'6.Verdelingsmatrix baten'!$A:$AP,42,FALSE)-VLOOKUP(C67,'6.Verdelingsmatrix baten'!$A:$AP,MATCH("6.1",'6.Verdelingsmatrix baten'!$A$1:$AP$1,0),FALSE)-VLOOKUP(C67,'6.Verdelingsmatrix baten'!$A:$AP,MATCH("7.2",'6.Verdelingsmatrix baten'!$A$1:$AP$1,0),FALSE)-VLOOKUP(C67,'6.Verdelingsmatrix baten'!$A:$AP,MATCH("7.5",'6.Verdelingsmatrix baten'!$A$1:$AP$1,0),FALSE)</f>
        <v>0</v>
      </c>
      <c r="F67" s="320">
        <f t="shared" ref="F67:F69" si="4">+ABS(D67)+ABS(E67)</f>
        <v>0</v>
      </c>
      <c r="G67" s="286"/>
    </row>
    <row r="68" spans="1:7" x14ac:dyDescent="0.2">
      <c r="A68" s="286"/>
      <c r="B68" s="290"/>
      <c r="C68" s="287" t="s">
        <v>750</v>
      </c>
      <c r="D68" s="320">
        <f>VLOOKUP(C68,'5.Verdelingsmatrix lasten'!$A:$AN,40,FALSE)-VLOOKUP(C68,'5.Verdelingsmatrix lasten'!$A:$AN,MATCH("6.1",'5.Verdelingsmatrix lasten'!$A$1:$AN$1,0),FALSE)-VLOOKUP(C68,'5.Verdelingsmatrix lasten'!$A:$AN,MATCH("7.2",'5.Verdelingsmatrix lasten'!$A$1:$AN$1,0),FALSE)-VLOOKUP(C68,'5.Verdelingsmatrix lasten'!$A:$AN,MATCH("7.5",'5.Verdelingsmatrix lasten'!$A$1:$AN$1,0),FALSE)</f>
        <v>0</v>
      </c>
      <c r="E68" s="320">
        <f>VLOOKUP(C68,'6.Verdelingsmatrix baten'!$A:$AP,42,FALSE)-VLOOKUP(C68,'6.Verdelingsmatrix baten'!$A:$AP,MATCH("6.1",'6.Verdelingsmatrix baten'!$A$1:$AP$1,0),FALSE)-VLOOKUP(C68,'6.Verdelingsmatrix baten'!$A:$AP,MATCH("7.2",'6.Verdelingsmatrix baten'!$A$1:$AP$1,0),FALSE)-VLOOKUP(C68,'6.Verdelingsmatrix baten'!$A:$AP,MATCH("7.5",'6.Verdelingsmatrix baten'!$A$1:$AP$1,0),FALSE)</f>
        <v>0</v>
      </c>
      <c r="F68" s="320">
        <f t="shared" si="4"/>
        <v>0</v>
      </c>
      <c r="G68" s="286"/>
    </row>
    <row r="69" spans="1:7" x14ac:dyDescent="0.2">
      <c r="A69" s="286"/>
      <c r="B69" s="290"/>
      <c r="C69" s="287" t="s">
        <v>751</v>
      </c>
      <c r="D69" s="320">
        <f>VLOOKUP(C69,'5.Verdelingsmatrix lasten'!$A:$AN,40,FALSE)-VLOOKUP(C69,'5.Verdelingsmatrix lasten'!$A:$AN,MATCH("6.1",'5.Verdelingsmatrix lasten'!$A$1:$AN$1,0),FALSE)-VLOOKUP(C69,'5.Verdelingsmatrix lasten'!$A:$AN,MATCH("7.2",'5.Verdelingsmatrix lasten'!$A$1:$AN$1,0),FALSE)-VLOOKUP(C69,'5.Verdelingsmatrix lasten'!$A:$AN,MATCH("7.5",'5.Verdelingsmatrix lasten'!$A$1:$AN$1,0),FALSE)</f>
        <v>0</v>
      </c>
      <c r="E69" s="320">
        <f>VLOOKUP(C69,'6.Verdelingsmatrix baten'!$A:$AP,42,FALSE)-VLOOKUP(C69,'6.Verdelingsmatrix baten'!$A:$AP,MATCH("6.1",'6.Verdelingsmatrix baten'!$A$1:$AP$1,0),FALSE)-VLOOKUP(C69,'6.Verdelingsmatrix baten'!$A:$AP,MATCH("7.2",'6.Verdelingsmatrix baten'!$A$1:$AP$1,0),FALSE)-VLOOKUP(C69,'6.Verdelingsmatrix baten'!$A:$AP,MATCH("7.5",'6.Verdelingsmatrix baten'!$A$1:$AP$1,0),FALSE)</f>
        <v>0</v>
      </c>
      <c r="F69" s="320">
        <f t="shared" si="4"/>
        <v>0</v>
      </c>
      <c r="G69" s="286"/>
    </row>
    <row r="70" spans="1:7" x14ac:dyDescent="0.2">
      <c r="A70" s="286"/>
      <c r="B70" s="290"/>
      <c r="C70" s="287" t="s">
        <v>752</v>
      </c>
      <c r="D70" s="320">
        <f>VLOOKUP(C70,'5.Verdelingsmatrix lasten'!$A:$AN,40,FALSE)-VLOOKUP(C70,'5.Verdelingsmatrix lasten'!$A:$AN,MATCH("6.1",'5.Verdelingsmatrix lasten'!$A$1:$AN$1,0),FALSE)-VLOOKUP(C70,'5.Verdelingsmatrix lasten'!$A:$AN,MATCH("7.2",'5.Verdelingsmatrix lasten'!$A$1:$AN$1,0),FALSE)-VLOOKUP(C70,'5.Verdelingsmatrix lasten'!$A:$AN,MATCH("7.5",'5.Verdelingsmatrix lasten'!$A$1:$AN$1,0),FALSE)</f>
        <v>0</v>
      </c>
      <c r="E70" s="320">
        <f>VLOOKUP(C70,'6.Verdelingsmatrix baten'!$A:$AP,42,FALSE)-VLOOKUP(C70,'6.Verdelingsmatrix baten'!$A:$AP,MATCH("6.1",'6.Verdelingsmatrix baten'!$A$1:$AP$1,0),FALSE)-VLOOKUP(C70,'6.Verdelingsmatrix baten'!$A:$AP,MATCH("7.2",'6.Verdelingsmatrix baten'!$A$1:$AP$1,0),FALSE)-VLOOKUP(C70,'6.Verdelingsmatrix baten'!$A:$AP,MATCH("7.5",'6.Verdelingsmatrix baten'!$A$1:$AP$1,0),FALSE)</f>
        <v>0</v>
      </c>
      <c r="F70" s="320">
        <f t="shared" si="0"/>
        <v>0</v>
      </c>
      <c r="G70" s="286"/>
    </row>
    <row r="71" spans="1:7" x14ac:dyDescent="0.2">
      <c r="A71" s="286"/>
      <c r="B71" s="290"/>
      <c r="C71" s="287" t="s">
        <v>367</v>
      </c>
      <c r="D71" s="320">
        <f>VLOOKUP(C71,'5.Verdelingsmatrix lasten'!$A:$AN,40,FALSE)-VLOOKUP(C71,'5.Verdelingsmatrix lasten'!$A:$AN,MATCH("6.1",'5.Verdelingsmatrix lasten'!$A$1:$AN$1,0),FALSE)-VLOOKUP(C71,'5.Verdelingsmatrix lasten'!$A:$AN,MATCH("7.2",'5.Verdelingsmatrix lasten'!$A$1:$AN$1,0),FALSE)-VLOOKUP(C71,'5.Verdelingsmatrix lasten'!$A:$AN,MATCH("7.5",'5.Verdelingsmatrix lasten'!$A$1:$AN$1,0),FALSE)</f>
        <v>0</v>
      </c>
      <c r="E71" s="320">
        <f>VLOOKUP(C71,'6.Verdelingsmatrix baten'!$A:$AP,42,FALSE)-VLOOKUP(C71,'6.Verdelingsmatrix baten'!$A:$AP,MATCH("6.1",'6.Verdelingsmatrix baten'!$A$1:$AP$1,0),FALSE)-VLOOKUP(C71,'6.Verdelingsmatrix baten'!$A:$AP,MATCH("7.2",'6.Verdelingsmatrix baten'!$A$1:$AP$1,0),FALSE)-VLOOKUP(C71,'6.Verdelingsmatrix baten'!$A:$AP,MATCH("7.5",'6.Verdelingsmatrix baten'!$A$1:$AP$1,0),FALSE)</f>
        <v>0</v>
      </c>
      <c r="F71" s="320">
        <f t="shared" si="0"/>
        <v>0</v>
      </c>
      <c r="G71" s="286"/>
    </row>
    <row r="72" spans="1:7" x14ac:dyDescent="0.2">
      <c r="A72" s="286"/>
      <c r="B72" s="290"/>
      <c r="C72" s="287" t="s">
        <v>369</v>
      </c>
      <c r="D72" s="320">
        <f>VLOOKUP(C72,'5.Verdelingsmatrix lasten'!$A:$AN,40,FALSE)-VLOOKUP(C72,'5.Verdelingsmatrix lasten'!$A:$AN,MATCH("6.1",'5.Verdelingsmatrix lasten'!$A$1:$AN$1,0),FALSE)-VLOOKUP(C72,'5.Verdelingsmatrix lasten'!$A:$AN,MATCH("7.2",'5.Verdelingsmatrix lasten'!$A$1:$AN$1,0),FALSE)-VLOOKUP(C72,'5.Verdelingsmatrix lasten'!$A:$AN,MATCH("7.5",'5.Verdelingsmatrix lasten'!$A$1:$AN$1,0),FALSE)</f>
        <v>0</v>
      </c>
      <c r="E72" s="320">
        <f>VLOOKUP(C72,'6.Verdelingsmatrix baten'!$A:$AP,42,FALSE)-VLOOKUP(C72,'6.Verdelingsmatrix baten'!$A:$AP,MATCH("6.1",'6.Verdelingsmatrix baten'!$A$1:$AP$1,0),FALSE)-VLOOKUP(C72,'6.Verdelingsmatrix baten'!$A:$AP,MATCH("7.2",'6.Verdelingsmatrix baten'!$A$1:$AP$1,0),FALSE)-VLOOKUP(C72,'6.Verdelingsmatrix baten'!$A:$AP,MATCH("7.5",'6.Verdelingsmatrix baten'!$A$1:$AP$1,0),FALSE)</f>
        <v>0</v>
      </c>
      <c r="F72" s="320">
        <f t="shared" si="0"/>
        <v>0</v>
      </c>
      <c r="G72" s="286"/>
    </row>
    <row r="73" spans="1:7" x14ac:dyDescent="0.2">
      <c r="A73" s="286"/>
      <c r="B73" s="290"/>
      <c r="C73" s="287" t="s">
        <v>371</v>
      </c>
      <c r="D73" s="320">
        <f>VLOOKUP(C73,'5.Verdelingsmatrix lasten'!$A:$AN,40,FALSE)-VLOOKUP(C73,'5.Verdelingsmatrix lasten'!$A:$AN,MATCH("6.1",'5.Verdelingsmatrix lasten'!$A$1:$AN$1,0),FALSE)-VLOOKUP(C73,'5.Verdelingsmatrix lasten'!$A:$AN,MATCH("7.2",'5.Verdelingsmatrix lasten'!$A$1:$AN$1,0),FALSE)-VLOOKUP(C73,'5.Verdelingsmatrix lasten'!$A:$AN,MATCH("7.5",'5.Verdelingsmatrix lasten'!$A$1:$AN$1,0),FALSE)</f>
        <v>0</v>
      </c>
      <c r="E73" s="320">
        <f>VLOOKUP(C73,'6.Verdelingsmatrix baten'!$A:$AP,42,FALSE)-VLOOKUP(C73,'6.Verdelingsmatrix baten'!$A:$AP,MATCH("6.1",'6.Verdelingsmatrix baten'!$A$1:$AP$1,0),FALSE)-VLOOKUP(C73,'6.Verdelingsmatrix baten'!$A:$AP,MATCH("7.2",'6.Verdelingsmatrix baten'!$A$1:$AP$1,0),FALSE)-VLOOKUP(C73,'6.Verdelingsmatrix baten'!$A:$AP,MATCH("7.5",'6.Verdelingsmatrix baten'!$A$1:$AP$1,0),FALSE)</f>
        <v>0</v>
      </c>
      <c r="F73" s="320">
        <f t="shared" si="0"/>
        <v>0</v>
      </c>
      <c r="G73" s="286"/>
    </row>
    <row r="74" spans="1:7" x14ac:dyDescent="0.2">
      <c r="A74" s="286"/>
      <c r="B74" s="290"/>
      <c r="C74" s="287" t="s">
        <v>373</v>
      </c>
      <c r="D74" s="320">
        <f>VLOOKUP(C74,'5.Verdelingsmatrix lasten'!$A:$AN,40,FALSE)-VLOOKUP(C74,'5.Verdelingsmatrix lasten'!$A:$AN,MATCH("6.1",'5.Verdelingsmatrix lasten'!$A$1:$AN$1,0),FALSE)-VLOOKUP(C74,'5.Verdelingsmatrix lasten'!$A:$AN,MATCH("7.2",'5.Verdelingsmatrix lasten'!$A$1:$AN$1,0),FALSE)-VLOOKUP(C74,'5.Verdelingsmatrix lasten'!$A:$AN,MATCH("7.5",'5.Verdelingsmatrix lasten'!$A$1:$AN$1,0),FALSE)</f>
        <v>0</v>
      </c>
      <c r="E74" s="320">
        <f>VLOOKUP(C74,'6.Verdelingsmatrix baten'!$A:$AP,42,FALSE)-VLOOKUP(C74,'6.Verdelingsmatrix baten'!$A:$AP,MATCH("6.1",'6.Verdelingsmatrix baten'!$A$1:$AP$1,0),FALSE)-VLOOKUP(C74,'6.Verdelingsmatrix baten'!$A:$AP,MATCH("7.2",'6.Verdelingsmatrix baten'!$A$1:$AP$1,0),FALSE)-VLOOKUP(C74,'6.Verdelingsmatrix baten'!$A:$AP,MATCH("7.5",'6.Verdelingsmatrix baten'!$A$1:$AP$1,0),FALSE)</f>
        <v>0</v>
      </c>
      <c r="F74" s="320">
        <f t="shared" si="0"/>
        <v>0</v>
      </c>
      <c r="G74" s="286"/>
    </row>
    <row r="75" spans="1:7" x14ac:dyDescent="0.2">
      <c r="A75" s="286"/>
      <c r="B75" s="290"/>
      <c r="C75" s="287" t="s">
        <v>375</v>
      </c>
      <c r="D75" s="320">
        <f>VLOOKUP(C75,'5.Verdelingsmatrix lasten'!$A:$AN,40,FALSE)-VLOOKUP(C75,'5.Verdelingsmatrix lasten'!$A:$AN,MATCH("6.1",'5.Verdelingsmatrix lasten'!$A$1:$AN$1,0),FALSE)-VLOOKUP(C75,'5.Verdelingsmatrix lasten'!$A:$AN,MATCH("7.2",'5.Verdelingsmatrix lasten'!$A$1:$AN$1,0),FALSE)-VLOOKUP(C75,'5.Verdelingsmatrix lasten'!$A:$AN,MATCH("7.5",'5.Verdelingsmatrix lasten'!$A$1:$AN$1,0),FALSE)</f>
        <v>0</v>
      </c>
      <c r="E75" s="320">
        <f>VLOOKUP(C75,'6.Verdelingsmatrix baten'!$A:$AP,42,FALSE)-VLOOKUP(C75,'6.Verdelingsmatrix baten'!$A:$AP,MATCH("6.1",'6.Verdelingsmatrix baten'!$A$1:$AP$1,0),FALSE)-VLOOKUP(C75,'6.Verdelingsmatrix baten'!$A:$AP,MATCH("7.2",'6.Verdelingsmatrix baten'!$A$1:$AP$1,0),FALSE)-VLOOKUP(C75,'6.Verdelingsmatrix baten'!$A:$AP,MATCH("7.5",'6.Verdelingsmatrix baten'!$A$1:$AP$1,0),FALSE)</f>
        <v>0</v>
      </c>
      <c r="F75" s="320">
        <f t="shared" si="0"/>
        <v>0</v>
      </c>
      <c r="G75" s="286"/>
    </row>
    <row r="76" spans="1:7" x14ac:dyDescent="0.2">
      <c r="A76" s="286"/>
      <c r="B76" s="290"/>
      <c r="C76" s="287" t="s">
        <v>776</v>
      </c>
      <c r="D76" s="320">
        <f>VLOOKUP(C76,'5.Verdelingsmatrix lasten'!$A:$AN,40,FALSE)-VLOOKUP(C76,'5.Verdelingsmatrix lasten'!$A:$AN,MATCH("6.1",'5.Verdelingsmatrix lasten'!$A$1:$AN$1,0),FALSE)-VLOOKUP(C76,'5.Verdelingsmatrix lasten'!$A:$AN,MATCH("7.2",'5.Verdelingsmatrix lasten'!$A$1:$AN$1,0),FALSE)-VLOOKUP(C76,'5.Verdelingsmatrix lasten'!$A:$AN,MATCH("7.5",'5.Verdelingsmatrix lasten'!$A$1:$AN$1,0),FALSE)</f>
        <v>0</v>
      </c>
      <c r="E76" s="320">
        <f>VLOOKUP(C76,'6.Verdelingsmatrix baten'!$A:$AP,42,FALSE)-VLOOKUP(C76,'6.Verdelingsmatrix baten'!$A:$AP,MATCH("6.1",'6.Verdelingsmatrix baten'!$A$1:$AP$1,0),FALSE)-VLOOKUP(C76,'6.Verdelingsmatrix baten'!$A:$AP,MATCH("7.2",'6.Verdelingsmatrix baten'!$A$1:$AP$1,0),FALSE)-VLOOKUP(C76,'6.Verdelingsmatrix baten'!$A:$AP,MATCH("7.5",'6.Verdelingsmatrix baten'!$A$1:$AP$1,0),FALSE)</f>
        <v>0</v>
      </c>
      <c r="F76" s="320">
        <f t="shared" si="0"/>
        <v>0</v>
      </c>
      <c r="G76" s="286"/>
    </row>
    <row r="77" spans="1:7" x14ac:dyDescent="0.2">
      <c r="A77" s="286"/>
      <c r="B77" s="290"/>
      <c r="C77" s="287" t="s">
        <v>777</v>
      </c>
      <c r="D77" s="320">
        <f>VLOOKUP(C77,'5.Verdelingsmatrix lasten'!$A:$AN,40,FALSE)-VLOOKUP(C77,'5.Verdelingsmatrix lasten'!$A:$AN,MATCH("6.1",'5.Verdelingsmatrix lasten'!$A$1:$AN$1,0),FALSE)-VLOOKUP(C77,'5.Verdelingsmatrix lasten'!$A:$AN,MATCH("7.2",'5.Verdelingsmatrix lasten'!$A$1:$AN$1,0),FALSE)-VLOOKUP(C77,'5.Verdelingsmatrix lasten'!$A:$AN,MATCH("7.5",'5.Verdelingsmatrix lasten'!$A$1:$AN$1,0),FALSE)</f>
        <v>0</v>
      </c>
      <c r="E77" s="320">
        <f>VLOOKUP(C77,'6.Verdelingsmatrix baten'!$A:$AP,42,FALSE)-VLOOKUP(C77,'6.Verdelingsmatrix baten'!$A:$AP,MATCH("6.1",'6.Verdelingsmatrix baten'!$A$1:$AP$1,0),FALSE)-VLOOKUP(C77,'6.Verdelingsmatrix baten'!$A:$AP,MATCH("7.2",'6.Verdelingsmatrix baten'!$A$1:$AP$1,0),FALSE)-VLOOKUP(C77,'6.Verdelingsmatrix baten'!$A:$AP,MATCH("7.5",'6.Verdelingsmatrix baten'!$A$1:$AP$1,0),FALSE)</f>
        <v>0</v>
      </c>
      <c r="F77" s="320">
        <f t="shared" ref="F77:F78" si="5">+ABS(D77)+ABS(E77)</f>
        <v>0</v>
      </c>
      <c r="G77" s="286"/>
    </row>
    <row r="78" spans="1:7" x14ac:dyDescent="0.2">
      <c r="A78" s="286"/>
      <c r="B78" s="290"/>
      <c r="C78" s="287" t="s">
        <v>778</v>
      </c>
      <c r="D78" s="320">
        <f>VLOOKUP(C78,'5.Verdelingsmatrix lasten'!$A:$AN,40,FALSE)-VLOOKUP(C78,'5.Verdelingsmatrix lasten'!$A:$AN,MATCH("6.1",'5.Verdelingsmatrix lasten'!$A$1:$AN$1,0),FALSE)-VLOOKUP(C78,'5.Verdelingsmatrix lasten'!$A:$AN,MATCH("7.2",'5.Verdelingsmatrix lasten'!$A$1:$AN$1,0),FALSE)-VLOOKUP(C78,'5.Verdelingsmatrix lasten'!$A:$AN,MATCH("7.5",'5.Verdelingsmatrix lasten'!$A$1:$AN$1,0),FALSE)</f>
        <v>0</v>
      </c>
      <c r="E78" s="320">
        <f>VLOOKUP(C78,'6.Verdelingsmatrix baten'!$A:$AP,42,FALSE)-VLOOKUP(C78,'6.Verdelingsmatrix baten'!$A:$AP,MATCH("6.1",'6.Verdelingsmatrix baten'!$A$1:$AP$1,0),FALSE)-VLOOKUP(C78,'6.Verdelingsmatrix baten'!$A:$AP,MATCH("7.2",'6.Verdelingsmatrix baten'!$A$1:$AP$1,0),FALSE)-VLOOKUP(C78,'6.Verdelingsmatrix baten'!$A:$AP,MATCH("7.5",'6.Verdelingsmatrix baten'!$A$1:$AP$1,0),FALSE)</f>
        <v>0</v>
      </c>
      <c r="F78" s="320">
        <f t="shared" si="5"/>
        <v>0</v>
      </c>
      <c r="G78" s="286"/>
    </row>
    <row r="79" spans="1:7" x14ac:dyDescent="0.2">
      <c r="A79" s="286"/>
      <c r="B79" s="290"/>
      <c r="C79" s="287" t="s">
        <v>377</v>
      </c>
      <c r="D79" s="320">
        <f>VLOOKUP(C79,'5.Verdelingsmatrix lasten'!$A:$AN,40,FALSE)-VLOOKUP(C79,'5.Verdelingsmatrix lasten'!$A:$AN,MATCH("6.1",'5.Verdelingsmatrix lasten'!$A$1:$AN$1,0),FALSE)-VLOOKUP(C79,'5.Verdelingsmatrix lasten'!$A:$AN,MATCH("7.2",'5.Verdelingsmatrix lasten'!$A$1:$AN$1,0),FALSE)-VLOOKUP(C79,'5.Verdelingsmatrix lasten'!$A:$AN,MATCH("7.5",'5.Verdelingsmatrix lasten'!$A$1:$AN$1,0),FALSE)</f>
        <v>0</v>
      </c>
      <c r="E79" s="320">
        <f>VLOOKUP(C79,'6.Verdelingsmatrix baten'!$A:$AP,42,FALSE)-VLOOKUP(C79,'6.Verdelingsmatrix baten'!$A:$AP,MATCH("6.1",'6.Verdelingsmatrix baten'!$A$1:$AP$1,0),FALSE)-VLOOKUP(C79,'6.Verdelingsmatrix baten'!$A:$AP,MATCH("7.2",'6.Verdelingsmatrix baten'!$A$1:$AP$1,0),FALSE)-VLOOKUP(C79,'6.Verdelingsmatrix baten'!$A:$AP,MATCH("7.5",'6.Verdelingsmatrix baten'!$A$1:$AP$1,0),FALSE)</f>
        <v>0</v>
      </c>
      <c r="F79" s="320">
        <f t="shared" si="0"/>
        <v>0</v>
      </c>
      <c r="G79" s="286"/>
    </row>
    <row r="80" spans="1:7" x14ac:dyDescent="0.2">
      <c r="A80" s="286"/>
      <c r="B80" s="290"/>
      <c r="C80" s="287" t="s">
        <v>379</v>
      </c>
      <c r="D80" s="320">
        <f>VLOOKUP(C80,'5.Verdelingsmatrix lasten'!$A:$AN,40,FALSE)-VLOOKUP(C80,'5.Verdelingsmatrix lasten'!$A:$AN,MATCH("6.1",'5.Verdelingsmatrix lasten'!$A$1:$AN$1,0),FALSE)-VLOOKUP(C80,'5.Verdelingsmatrix lasten'!$A:$AN,MATCH("7.2",'5.Verdelingsmatrix lasten'!$A$1:$AN$1,0),FALSE)-VLOOKUP(C80,'5.Verdelingsmatrix lasten'!$A:$AN,MATCH("7.5",'5.Verdelingsmatrix lasten'!$A$1:$AN$1,0),FALSE)</f>
        <v>0</v>
      </c>
      <c r="E80" s="320">
        <f>VLOOKUP(C80,'6.Verdelingsmatrix baten'!$A:$AP,42,FALSE)-VLOOKUP(C80,'6.Verdelingsmatrix baten'!$A:$AP,MATCH("6.1",'6.Verdelingsmatrix baten'!$A$1:$AP$1,0),FALSE)-VLOOKUP(C80,'6.Verdelingsmatrix baten'!$A:$AP,MATCH("7.2",'6.Verdelingsmatrix baten'!$A$1:$AP$1,0),FALSE)-VLOOKUP(C80,'6.Verdelingsmatrix baten'!$A:$AP,MATCH("7.5",'6.Verdelingsmatrix baten'!$A$1:$AP$1,0),FALSE)</f>
        <v>0</v>
      </c>
      <c r="F80" s="320">
        <f t="shared" si="0"/>
        <v>0</v>
      </c>
      <c r="G80" s="286"/>
    </row>
    <row r="81" spans="1:7" x14ac:dyDescent="0.2">
      <c r="A81" s="286"/>
      <c r="B81" s="290"/>
      <c r="C81" s="287" t="s">
        <v>381</v>
      </c>
      <c r="D81" s="320">
        <f>VLOOKUP(C81,'5.Verdelingsmatrix lasten'!$A:$AN,40,FALSE)-VLOOKUP(C81,'5.Verdelingsmatrix lasten'!$A:$AN,MATCH("6.1",'5.Verdelingsmatrix lasten'!$A$1:$AN$1,0),FALSE)-VLOOKUP(C81,'5.Verdelingsmatrix lasten'!$A:$AN,MATCH("7.2",'5.Verdelingsmatrix lasten'!$A$1:$AN$1,0),FALSE)-VLOOKUP(C81,'5.Verdelingsmatrix lasten'!$A:$AN,MATCH("7.5",'5.Verdelingsmatrix lasten'!$A$1:$AN$1,0),FALSE)</f>
        <v>0</v>
      </c>
      <c r="E81" s="320">
        <f>VLOOKUP(C81,'6.Verdelingsmatrix baten'!$A:$AP,42,FALSE)-VLOOKUP(C81,'6.Verdelingsmatrix baten'!$A:$AP,MATCH("6.1",'6.Verdelingsmatrix baten'!$A$1:$AP$1,0),FALSE)-VLOOKUP(C81,'6.Verdelingsmatrix baten'!$A:$AP,MATCH("7.2",'6.Verdelingsmatrix baten'!$A$1:$AP$1,0),FALSE)-VLOOKUP(C81,'6.Verdelingsmatrix baten'!$A:$AP,MATCH("7.5",'6.Verdelingsmatrix baten'!$A$1:$AP$1,0),FALSE)</f>
        <v>0</v>
      </c>
      <c r="F81" s="320">
        <f t="shared" si="0"/>
        <v>0</v>
      </c>
      <c r="G81" s="286"/>
    </row>
    <row r="82" spans="1:7" x14ac:dyDescent="0.2">
      <c r="A82" s="286"/>
      <c r="B82" s="290"/>
      <c r="C82" s="287" t="s">
        <v>383</v>
      </c>
      <c r="D82" s="320">
        <f>VLOOKUP(C82,'5.Verdelingsmatrix lasten'!$A:$AN,40,FALSE)-VLOOKUP(C82,'5.Verdelingsmatrix lasten'!$A:$AN,MATCH("6.1",'5.Verdelingsmatrix lasten'!$A$1:$AN$1,0),FALSE)-VLOOKUP(C82,'5.Verdelingsmatrix lasten'!$A:$AN,MATCH("7.2",'5.Verdelingsmatrix lasten'!$A$1:$AN$1,0),FALSE)-VLOOKUP(C82,'5.Verdelingsmatrix lasten'!$A:$AN,MATCH("7.5",'5.Verdelingsmatrix lasten'!$A$1:$AN$1,0),FALSE)</f>
        <v>0</v>
      </c>
      <c r="E82" s="320">
        <f>VLOOKUP(C82,'6.Verdelingsmatrix baten'!$A:$AP,42,FALSE)-VLOOKUP(C82,'6.Verdelingsmatrix baten'!$A:$AP,MATCH("6.1",'6.Verdelingsmatrix baten'!$A$1:$AP$1,0),FALSE)-VLOOKUP(C82,'6.Verdelingsmatrix baten'!$A:$AP,MATCH("7.2",'6.Verdelingsmatrix baten'!$A$1:$AP$1,0),FALSE)-VLOOKUP(C82,'6.Verdelingsmatrix baten'!$A:$AP,MATCH("7.5",'6.Verdelingsmatrix baten'!$A$1:$AP$1,0),FALSE)</f>
        <v>0</v>
      </c>
      <c r="F82" s="320">
        <f t="shared" si="0"/>
        <v>0</v>
      </c>
      <c r="G82" s="286"/>
    </row>
    <row r="83" spans="1:7" x14ac:dyDescent="0.2">
      <c r="A83" s="286"/>
      <c r="B83" s="290"/>
      <c r="C83" s="287" t="s">
        <v>619</v>
      </c>
      <c r="D83" s="320">
        <f>VLOOKUP(C83,'5.Verdelingsmatrix lasten'!$A:$AN,40,FALSE)-VLOOKUP(C83,'5.Verdelingsmatrix lasten'!$A:$AN,MATCH("6.1",'5.Verdelingsmatrix lasten'!$A$1:$AN$1,0),FALSE)-VLOOKUP(C83,'5.Verdelingsmatrix lasten'!$A:$AN,MATCH("7.2",'5.Verdelingsmatrix lasten'!$A$1:$AN$1,0),FALSE)-VLOOKUP(C83,'5.Verdelingsmatrix lasten'!$A:$AN,MATCH("7.5",'5.Verdelingsmatrix lasten'!$A$1:$AN$1,0),FALSE)</f>
        <v>0</v>
      </c>
      <c r="E83" s="320">
        <f>VLOOKUP(C83,'6.Verdelingsmatrix baten'!$A:$AP,42,FALSE)-VLOOKUP(C83,'6.Verdelingsmatrix baten'!$A:$AP,MATCH("6.1",'6.Verdelingsmatrix baten'!$A$1:$AP$1,0),FALSE)-VLOOKUP(C83,'6.Verdelingsmatrix baten'!$A:$AP,MATCH("7.2",'6.Verdelingsmatrix baten'!$A$1:$AP$1,0),FALSE)-VLOOKUP(C83,'6.Verdelingsmatrix baten'!$A:$AP,MATCH("7.5",'6.Verdelingsmatrix baten'!$A$1:$AP$1,0),FALSE)</f>
        <v>0</v>
      </c>
      <c r="F83" s="320">
        <f t="shared" si="0"/>
        <v>0</v>
      </c>
      <c r="G83" s="286"/>
    </row>
    <row r="84" spans="1:7" x14ac:dyDescent="0.2">
      <c r="A84" s="286"/>
      <c r="B84" s="290"/>
      <c r="C84" s="287" t="s">
        <v>387</v>
      </c>
      <c r="D84" s="320">
        <f>VLOOKUP(C84,'5.Verdelingsmatrix lasten'!$A:$AN,40,FALSE)-VLOOKUP(C84,'5.Verdelingsmatrix lasten'!$A:$AN,MATCH("6.1",'5.Verdelingsmatrix lasten'!$A$1:$AN$1,0),FALSE)-VLOOKUP(C84,'5.Verdelingsmatrix lasten'!$A:$AN,MATCH("7.2",'5.Verdelingsmatrix lasten'!$A$1:$AN$1,0),FALSE)-VLOOKUP(C84,'5.Verdelingsmatrix lasten'!$A:$AN,MATCH("7.5",'5.Verdelingsmatrix lasten'!$A$1:$AN$1,0),FALSE)</f>
        <v>0</v>
      </c>
      <c r="E84" s="320">
        <f>VLOOKUP(C84,'6.Verdelingsmatrix baten'!$A:$AP,42,FALSE)-VLOOKUP(C84,'6.Verdelingsmatrix baten'!$A:$AP,MATCH("6.1",'6.Verdelingsmatrix baten'!$A$1:$AP$1,0),FALSE)-VLOOKUP(C84,'6.Verdelingsmatrix baten'!$A:$AP,MATCH("7.2",'6.Verdelingsmatrix baten'!$A$1:$AP$1,0),FALSE)-VLOOKUP(C84,'6.Verdelingsmatrix baten'!$A:$AP,MATCH("7.5",'6.Verdelingsmatrix baten'!$A$1:$AP$1,0),FALSE)</f>
        <v>0</v>
      </c>
      <c r="F84" s="320">
        <f t="shared" si="0"/>
        <v>0</v>
      </c>
      <c r="G84" s="286"/>
    </row>
    <row r="85" spans="1:7" x14ac:dyDescent="0.2">
      <c r="A85" s="286"/>
      <c r="B85" s="290"/>
      <c r="C85" s="287" t="s">
        <v>779</v>
      </c>
      <c r="D85" s="320">
        <f>VLOOKUP(C85,'5.Verdelingsmatrix lasten'!$A:$AN,40,FALSE)-VLOOKUP(C85,'5.Verdelingsmatrix lasten'!$A:$AN,MATCH("6.1",'5.Verdelingsmatrix lasten'!$A$1:$AN$1,0),FALSE)-VLOOKUP(C85,'5.Verdelingsmatrix lasten'!$A:$AN,MATCH("7.2",'5.Verdelingsmatrix lasten'!$A$1:$AN$1,0),FALSE)-VLOOKUP(C85,'5.Verdelingsmatrix lasten'!$A:$AN,MATCH("7.5",'5.Verdelingsmatrix lasten'!$A$1:$AN$1,0),FALSE)</f>
        <v>0</v>
      </c>
      <c r="E85" s="320">
        <f>VLOOKUP(C85,'6.Verdelingsmatrix baten'!$A:$AP,42,FALSE)-VLOOKUP(C85,'6.Verdelingsmatrix baten'!$A:$AP,MATCH("6.1",'6.Verdelingsmatrix baten'!$A$1:$AP$1,0),FALSE)-VLOOKUP(C85,'6.Verdelingsmatrix baten'!$A:$AP,MATCH("7.2",'6.Verdelingsmatrix baten'!$A$1:$AP$1,0),FALSE)-VLOOKUP(C85,'6.Verdelingsmatrix baten'!$A:$AP,MATCH("7.5",'6.Verdelingsmatrix baten'!$A$1:$AP$1,0),FALSE)</f>
        <v>0</v>
      </c>
      <c r="F85" s="320">
        <f t="shared" si="0"/>
        <v>0</v>
      </c>
      <c r="G85" s="286"/>
    </row>
    <row r="86" spans="1:7" x14ac:dyDescent="0.2">
      <c r="A86" s="286"/>
      <c r="B86" s="290"/>
      <c r="C86" s="287" t="s">
        <v>781</v>
      </c>
      <c r="D86" s="320">
        <f>VLOOKUP(C86,'5.Verdelingsmatrix lasten'!$A:$AN,40,FALSE)-VLOOKUP(C86,'5.Verdelingsmatrix lasten'!$A:$AN,MATCH("6.1",'5.Verdelingsmatrix lasten'!$A$1:$AN$1,0),FALSE)-VLOOKUP(C86,'5.Verdelingsmatrix lasten'!$A:$AN,MATCH("7.2",'5.Verdelingsmatrix lasten'!$A$1:$AN$1,0),FALSE)-VLOOKUP(C86,'5.Verdelingsmatrix lasten'!$A:$AN,MATCH("7.5",'5.Verdelingsmatrix lasten'!$A$1:$AN$1,0),FALSE)</f>
        <v>0</v>
      </c>
      <c r="E86" s="320">
        <f>VLOOKUP(C86,'6.Verdelingsmatrix baten'!$A:$AP,42,FALSE)-VLOOKUP(C86,'6.Verdelingsmatrix baten'!$A:$AP,MATCH("6.1",'6.Verdelingsmatrix baten'!$A$1:$AP$1,0),FALSE)-VLOOKUP(C86,'6.Verdelingsmatrix baten'!$A:$AP,MATCH("7.2",'6.Verdelingsmatrix baten'!$A$1:$AP$1,0),FALSE)-VLOOKUP(C86,'6.Verdelingsmatrix baten'!$A:$AP,MATCH("7.5",'6.Verdelingsmatrix baten'!$A$1:$AP$1,0),FALSE)</f>
        <v>0</v>
      </c>
      <c r="F86" s="320">
        <f t="shared" ref="F86:F87" si="6">+ABS(D86)+ABS(E86)</f>
        <v>0</v>
      </c>
      <c r="G86" s="286"/>
    </row>
    <row r="87" spans="1:7" x14ac:dyDescent="0.2">
      <c r="A87" s="286"/>
      <c r="B87" s="290"/>
      <c r="C87" s="287" t="s">
        <v>783</v>
      </c>
      <c r="D87" s="320">
        <f>VLOOKUP(C87,'5.Verdelingsmatrix lasten'!$A:$AN,40,FALSE)-VLOOKUP(C87,'5.Verdelingsmatrix lasten'!$A:$AN,MATCH("6.1",'5.Verdelingsmatrix lasten'!$A$1:$AN$1,0),FALSE)-VLOOKUP(C87,'5.Verdelingsmatrix lasten'!$A:$AN,MATCH("7.2",'5.Verdelingsmatrix lasten'!$A$1:$AN$1,0),FALSE)-VLOOKUP(C87,'5.Verdelingsmatrix lasten'!$A:$AN,MATCH("7.5",'5.Verdelingsmatrix lasten'!$A$1:$AN$1,0),FALSE)</f>
        <v>0</v>
      </c>
      <c r="E87" s="320">
        <f>VLOOKUP(C87,'6.Verdelingsmatrix baten'!$A:$AP,42,FALSE)-VLOOKUP(C87,'6.Verdelingsmatrix baten'!$A:$AP,MATCH("6.1",'6.Verdelingsmatrix baten'!$A$1:$AP$1,0),FALSE)-VLOOKUP(C87,'6.Verdelingsmatrix baten'!$A:$AP,MATCH("7.2",'6.Verdelingsmatrix baten'!$A$1:$AP$1,0),FALSE)-VLOOKUP(C87,'6.Verdelingsmatrix baten'!$A:$AP,MATCH("7.5",'6.Verdelingsmatrix baten'!$A$1:$AP$1,0),FALSE)</f>
        <v>0</v>
      </c>
      <c r="F87" s="320">
        <f t="shared" si="6"/>
        <v>0</v>
      </c>
      <c r="G87" s="286"/>
    </row>
    <row r="88" spans="1:7" x14ac:dyDescent="0.2">
      <c r="A88" s="286"/>
      <c r="B88" s="290"/>
      <c r="C88" s="287" t="s">
        <v>388</v>
      </c>
      <c r="D88" s="320">
        <f>VLOOKUP(C88,'5.Verdelingsmatrix lasten'!$A:$AN,40,FALSE)-VLOOKUP(C88,'5.Verdelingsmatrix lasten'!$A:$AN,MATCH("6.1",'5.Verdelingsmatrix lasten'!$A$1:$AN$1,0),FALSE)-VLOOKUP(C88,'5.Verdelingsmatrix lasten'!$A:$AN,MATCH("7.2",'5.Verdelingsmatrix lasten'!$A$1:$AN$1,0),FALSE)-VLOOKUP(C88,'5.Verdelingsmatrix lasten'!$A:$AN,MATCH("7.5",'5.Verdelingsmatrix lasten'!$A$1:$AN$1,0),FALSE)</f>
        <v>0</v>
      </c>
      <c r="E88" s="320">
        <f>VLOOKUP(C88,'6.Verdelingsmatrix baten'!$A:$AP,42,FALSE)-VLOOKUP(C88,'6.Verdelingsmatrix baten'!$A:$AP,MATCH("6.1",'6.Verdelingsmatrix baten'!$A$1:$AP$1,0),FALSE)-VLOOKUP(C88,'6.Verdelingsmatrix baten'!$A:$AP,MATCH("7.2",'6.Verdelingsmatrix baten'!$A$1:$AP$1,0),FALSE)-VLOOKUP(C88,'6.Verdelingsmatrix baten'!$A:$AP,MATCH("7.5",'6.Verdelingsmatrix baten'!$A$1:$AP$1,0),FALSE)</f>
        <v>0</v>
      </c>
      <c r="F88" s="320">
        <f t="shared" si="0"/>
        <v>0</v>
      </c>
      <c r="G88" s="286"/>
    </row>
    <row r="89" spans="1:7" x14ac:dyDescent="0.2">
      <c r="A89" s="286"/>
      <c r="B89" s="290"/>
      <c r="C89" s="287" t="s">
        <v>390</v>
      </c>
      <c r="D89" s="320">
        <f>VLOOKUP(C89,'5.Verdelingsmatrix lasten'!$A:$AN,40,FALSE)-VLOOKUP(C89,'5.Verdelingsmatrix lasten'!$A:$AN,MATCH("6.1",'5.Verdelingsmatrix lasten'!$A$1:$AN$1,0),FALSE)-VLOOKUP(C89,'5.Verdelingsmatrix lasten'!$A:$AN,MATCH("7.2",'5.Verdelingsmatrix lasten'!$A$1:$AN$1,0),FALSE)-VLOOKUP(C89,'5.Verdelingsmatrix lasten'!$A:$AN,MATCH("7.5",'5.Verdelingsmatrix lasten'!$A$1:$AN$1,0),FALSE)</f>
        <v>0</v>
      </c>
      <c r="E89" s="320">
        <f>VLOOKUP(C89,'6.Verdelingsmatrix baten'!$A:$AP,42,FALSE)-VLOOKUP(C89,'6.Verdelingsmatrix baten'!$A:$AP,MATCH("6.1",'6.Verdelingsmatrix baten'!$A$1:$AP$1,0),FALSE)-VLOOKUP(C89,'6.Verdelingsmatrix baten'!$A:$AP,MATCH("7.2",'6.Verdelingsmatrix baten'!$A$1:$AP$1,0),FALSE)-VLOOKUP(C89,'6.Verdelingsmatrix baten'!$A:$AP,MATCH("7.5",'6.Verdelingsmatrix baten'!$A$1:$AP$1,0),FALSE)</f>
        <v>0</v>
      </c>
      <c r="F89" s="320">
        <f t="shared" si="0"/>
        <v>0</v>
      </c>
      <c r="G89" s="286"/>
    </row>
    <row r="90" spans="1:7" x14ac:dyDescent="0.2">
      <c r="A90" s="286"/>
      <c r="B90" s="290"/>
      <c r="C90" s="287" t="s">
        <v>391</v>
      </c>
      <c r="D90" s="320">
        <f>VLOOKUP(C90,'5.Verdelingsmatrix lasten'!$A:$AN,40,FALSE)-VLOOKUP(C90,'5.Verdelingsmatrix lasten'!$A:$AN,MATCH("6.1",'5.Verdelingsmatrix lasten'!$A$1:$AN$1,0),FALSE)-VLOOKUP(C90,'5.Verdelingsmatrix lasten'!$A:$AN,MATCH("7.2",'5.Verdelingsmatrix lasten'!$A$1:$AN$1,0),FALSE)-VLOOKUP(C90,'5.Verdelingsmatrix lasten'!$A:$AN,MATCH("7.5",'5.Verdelingsmatrix lasten'!$A$1:$AN$1,0),FALSE)</f>
        <v>0</v>
      </c>
      <c r="E90" s="320">
        <f>VLOOKUP(C90,'6.Verdelingsmatrix baten'!$A:$AP,42,FALSE)-VLOOKUP(C90,'6.Verdelingsmatrix baten'!$A:$AP,MATCH("6.1",'6.Verdelingsmatrix baten'!$A$1:$AP$1,0),FALSE)-VLOOKUP(C90,'6.Verdelingsmatrix baten'!$A:$AP,MATCH("7.2",'6.Verdelingsmatrix baten'!$A$1:$AP$1,0),FALSE)-VLOOKUP(C90,'6.Verdelingsmatrix baten'!$A:$AP,MATCH("7.5",'6.Verdelingsmatrix baten'!$A$1:$AP$1,0),FALSE)</f>
        <v>0</v>
      </c>
      <c r="F90" s="320">
        <f t="shared" si="0"/>
        <v>0</v>
      </c>
      <c r="G90" s="286"/>
    </row>
    <row r="91" spans="1:7" x14ac:dyDescent="0.2">
      <c r="A91" s="286"/>
      <c r="B91" s="290"/>
      <c r="C91" s="287" t="s">
        <v>393</v>
      </c>
      <c r="D91" s="320">
        <f>VLOOKUP(C91,'5.Verdelingsmatrix lasten'!$A:$AN,40,FALSE)-VLOOKUP(C91,'5.Verdelingsmatrix lasten'!$A:$AN,MATCH("6.1",'5.Verdelingsmatrix lasten'!$A$1:$AN$1,0),FALSE)-VLOOKUP(C91,'5.Verdelingsmatrix lasten'!$A:$AN,MATCH("7.2",'5.Verdelingsmatrix lasten'!$A$1:$AN$1,0),FALSE)-VLOOKUP(C91,'5.Verdelingsmatrix lasten'!$A:$AN,MATCH("7.5",'5.Verdelingsmatrix lasten'!$A$1:$AN$1,0),FALSE)</f>
        <v>0</v>
      </c>
      <c r="E91" s="320">
        <f>VLOOKUP(C91,'6.Verdelingsmatrix baten'!$A:$AP,42,FALSE)-VLOOKUP(C91,'6.Verdelingsmatrix baten'!$A:$AP,MATCH("6.1",'6.Verdelingsmatrix baten'!$A$1:$AP$1,0),FALSE)-VLOOKUP(C91,'6.Verdelingsmatrix baten'!$A:$AP,MATCH("7.2",'6.Verdelingsmatrix baten'!$A$1:$AP$1,0),FALSE)-VLOOKUP(C91,'6.Verdelingsmatrix baten'!$A:$AP,MATCH("7.5",'6.Verdelingsmatrix baten'!$A$1:$AP$1,0),FALSE)</f>
        <v>0</v>
      </c>
      <c r="F91" s="320">
        <f t="shared" si="0"/>
        <v>0</v>
      </c>
      <c r="G91" s="286"/>
    </row>
    <row r="92" spans="1:7" x14ac:dyDescent="0.2">
      <c r="A92" s="286"/>
      <c r="B92" s="290"/>
      <c r="C92" s="287" t="s">
        <v>395</v>
      </c>
      <c r="D92" s="320">
        <f>VLOOKUP(C92,'5.Verdelingsmatrix lasten'!$A:$AN,40,FALSE)-VLOOKUP(C92,'5.Verdelingsmatrix lasten'!$A:$AN,MATCH("6.1",'5.Verdelingsmatrix lasten'!$A$1:$AN$1,0),FALSE)-VLOOKUP(C92,'5.Verdelingsmatrix lasten'!$A:$AN,MATCH("7.2",'5.Verdelingsmatrix lasten'!$A$1:$AN$1,0),FALSE)-VLOOKUP(C92,'5.Verdelingsmatrix lasten'!$A:$AN,MATCH("7.5",'5.Verdelingsmatrix lasten'!$A$1:$AN$1,0),FALSE)</f>
        <v>0</v>
      </c>
      <c r="E92" s="320">
        <f>VLOOKUP(C92,'6.Verdelingsmatrix baten'!$A:$AP,42,FALSE)-VLOOKUP(C92,'6.Verdelingsmatrix baten'!$A:$AP,MATCH("6.1",'6.Verdelingsmatrix baten'!$A$1:$AP$1,0),FALSE)-VLOOKUP(C92,'6.Verdelingsmatrix baten'!$A:$AP,MATCH("7.2",'6.Verdelingsmatrix baten'!$A$1:$AP$1,0),FALSE)-VLOOKUP(C92,'6.Verdelingsmatrix baten'!$A:$AP,MATCH("7.5",'6.Verdelingsmatrix baten'!$A$1:$AP$1,0),FALSE)</f>
        <v>0</v>
      </c>
      <c r="F92" s="320">
        <f t="shared" si="0"/>
        <v>0</v>
      </c>
      <c r="G92" s="286"/>
    </row>
    <row r="93" spans="1:7" x14ac:dyDescent="0.2">
      <c r="A93" s="286"/>
      <c r="B93" s="290"/>
      <c r="C93" s="287" t="s">
        <v>757</v>
      </c>
      <c r="D93" s="320">
        <f>VLOOKUP(C93,'5.Verdelingsmatrix lasten'!$A:$AN,40,FALSE)-VLOOKUP(C93,'5.Verdelingsmatrix lasten'!$A:$AN,MATCH("6.1",'5.Verdelingsmatrix lasten'!$A$1:$AN$1,0),FALSE)-VLOOKUP(C93,'5.Verdelingsmatrix lasten'!$A:$AN,MATCH("7.2",'5.Verdelingsmatrix lasten'!$A$1:$AN$1,0),FALSE)-VLOOKUP(C93,'5.Verdelingsmatrix lasten'!$A:$AN,MATCH("7.5",'5.Verdelingsmatrix lasten'!$A$1:$AN$1,0),FALSE)</f>
        <v>0</v>
      </c>
      <c r="E93" s="320">
        <f>VLOOKUP(C93,'6.Verdelingsmatrix baten'!$A:$AP,42,FALSE)-VLOOKUP(C93,'6.Verdelingsmatrix baten'!$A:$AP,MATCH("6.1",'6.Verdelingsmatrix baten'!$A$1:$AP$1,0),FALSE)-VLOOKUP(C93,'6.Verdelingsmatrix baten'!$A:$AP,MATCH("7.2",'6.Verdelingsmatrix baten'!$A$1:$AP$1,0),FALSE)-VLOOKUP(C93,'6.Verdelingsmatrix baten'!$A:$AP,MATCH("7.5",'6.Verdelingsmatrix baten'!$A$1:$AP$1,0),FALSE)</f>
        <v>0</v>
      </c>
      <c r="F93" s="320">
        <f t="shared" ref="F93:F94" si="7">+ABS(D93)+ABS(E93)</f>
        <v>0</v>
      </c>
      <c r="G93" s="286"/>
    </row>
    <row r="94" spans="1:7" x14ac:dyDescent="0.2">
      <c r="A94" s="286"/>
      <c r="B94" s="290"/>
      <c r="C94" s="287" t="s">
        <v>758</v>
      </c>
      <c r="D94" s="320">
        <f>VLOOKUP(C94,'5.Verdelingsmatrix lasten'!$A:$AN,40,FALSE)-VLOOKUP(C94,'5.Verdelingsmatrix lasten'!$A:$AN,MATCH("6.1",'5.Verdelingsmatrix lasten'!$A$1:$AN$1,0),FALSE)-VLOOKUP(C94,'5.Verdelingsmatrix lasten'!$A:$AN,MATCH("7.2",'5.Verdelingsmatrix lasten'!$A$1:$AN$1,0),FALSE)-VLOOKUP(C94,'5.Verdelingsmatrix lasten'!$A:$AN,MATCH("7.5",'5.Verdelingsmatrix lasten'!$A$1:$AN$1,0),FALSE)</f>
        <v>0</v>
      </c>
      <c r="E94" s="320">
        <f>VLOOKUP(C94,'6.Verdelingsmatrix baten'!$A:$AP,42,FALSE)-VLOOKUP(C94,'6.Verdelingsmatrix baten'!$A:$AP,MATCH("6.1",'6.Verdelingsmatrix baten'!$A$1:$AP$1,0),FALSE)-VLOOKUP(C94,'6.Verdelingsmatrix baten'!$A:$AP,MATCH("7.2",'6.Verdelingsmatrix baten'!$A$1:$AP$1,0),FALSE)-VLOOKUP(C94,'6.Verdelingsmatrix baten'!$A:$AP,MATCH("7.5",'6.Verdelingsmatrix baten'!$A$1:$AP$1,0),FALSE)</f>
        <v>0</v>
      </c>
      <c r="F94" s="320">
        <f t="shared" si="7"/>
        <v>0</v>
      </c>
      <c r="G94" s="286"/>
    </row>
    <row r="95" spans="1:7" x14ac:dyDescent="0.2">
      <c r="A95" s="286"/>
      <c r="B95" s="293"/>
      <c r="C95" s="294" t="s">
        <v>759</v>
      </c>
      <c r="D95" s="321">
        <f>VLOOKUP(C95,'5.Verdelingsmatrix lasten'!$A:$AN,40,FALSE)-VLOOKUP(C95,'5.Verdelingsmatrix lasten'!$A:$AN,MATCH("6.1",'5.Verdelingsmatrix lasten'!$A$1:$AN$1,0),FALSE)-VLOOKUP(C95,'5.Verdelingsmatrix lasten'!$A:$AN,MATCH("7.2",'5.Verdelingsmatrix lasten'!$A$1:$AN$1,0),FALSE)-VLOOKUP(C95,'5.Verdelingsmatrix lasten'!$A:$AN,MATCH("7.5",'5.Verdelingsmatrix lasten'!$A$1:$AN$1,0),FALSE)</f>
        <v>0</v>
      </c>
      <c r="E95" s="321">
        <f>VLOOKUP(C95,'6.Verdelingsmatrix baten'!$A:$AP,42,FALSE)-VLOOKUP(C95,'6.Verdelingsmatrix baten'!$A:$AP,MATCH("6.1",'6.Verdelingsmatrix baten'!$A$1:$AP$1,0),FALSE)-VLOOKUP(C95,'6.Verdelingsmatrix baten'!$A:$AP,MATCH("7.2",'6.Verdelingsmatrix baten'!$A$1:$AP$1,0),FALSE)-VLOOKUP(C95,'6.Verdelingsmatrix baten'!$A:$AP,MATCH("7.5",'6.Verdelingsmatrix baten'!$A$1:$AP$1,0),FALSE)</f>
        <v>0</v>
      </c>
      <c r="F95" s="321">
        <f t="shared" si="0"/>
        <v>0</v>
      </c>
      <c r="G95" s="286"/>
    </row>
    <row r="96" spans="1:7" x14ac:dyDescent="0.2">
      <c r="A96" s="286"/>
      <c r="B96" s="290" t="s">
        <v>520</v>
      </c>
      <c r="C96" s="282" t="s">
        <v>534</v>
      </c>
      <c r="D96" s="320"/>
      <c r="E96" s="320"/>
      <c r="F96" s="322">
        <f>IF('4.Informatie'!C8=0,"-",SUM(F38:F95))</f>
        <v>0</v>
      </c>
      <c r="G96" s="286"/>
    </row>
    <row r="97" spans="1:12" x14ac:dyDescent="0.2">
      <c r="A97" s="286"/>
      <c r="B97" s="290" t="s">
        <v>522</v>
      </c>
      <c r="C97" s="282" t="s">
        <v>521</v>
      </c>
      <c r="D97" s="320"/>
      <c r="E97" s="320"/>
      <c r="F97" s="322">
        <f>$D$27</f>
        <v>437464</v>
      </c>
      <c r="G97" s="286"/>
    </row>
    <row r="98" spans="1:12" x14ac:dyDescent="0.2">
      <c r="A98" s="286"/>
      <c r="B98" s="290" t="s">
        <v>535</v>
      </c>
      <c r="C98" s="282" t="s">
        <v>528</v>
      </c>
      <c r="D98" s="295"/>
      <c r="E98" s="295"/>
      <c r="F98" s="313">
        <f>IF('4.Informatie'!C8=0,"-",IF(ISERROR(F96/F97),1,F96/F97))</f>
        <v>0</v>
      </c>
      <c r="G98" s="286"/>
    </row>
    <row r="99" spans="1:12" ht="12.75" customHeight="1" x14ac:dyDescent="0.2">
      <c r="A99" s="286"/>
      <c r="B99" s="290"/>
      <c r="C99" s="282" t="s">
        <v>529</v>
      </c>
      <c r="D99" s="575" t="str">
        <f>IF('4.Informatie'!C8&lt;&gt;0,IF(F98&lt;=0.01,"voldoende","onvoldoende"),"nvt")</f>
        <v>voldoende</v>
      </c>
      <c r="E99" s="575"/>
      <c r="F99" s="575"/>
      <c r="G99" s="286"/>
    </row>
    <row r="100" spans="1:12" x14ac:dyDescent="0.2">
      <c r="A100" s="286"/>
      <c r="B100" s="286"/>
      <c r="C100" s="286"/>
      <c r="D100" s="286"/>
      <c r="E100" s="286"/>
      <c r="F100" s="286"/>
      <c r="G100" s="286"/>
    </row>
    <row r="102" spans="1:12" x14ac:dyDescent="0.2">
      <c r="A102" s="286" t="s">
        <v>536</v>
      </c>
      <c r="B102" s="286"/>
      <c r="C102" s="286" t="s">
        <v>512</v>
      </c>
      <c r="D102" s="286"/>
      <c r="E102" s="286"/>
      <c r="F102" s="286"/>
      <c r="G102" s="286"/>
      <c r="H102" s="286"/>
      <c r="I102" s="286"/>
      <c r="J102" s="286"/>
      <c r="K102" s="286"/>
      <c r="L102" s="286"/>
    </row>
    <row r="103" spans="1:12" x14ac:dyDescent="0.2">
      <c r="A103" s="286"/>
      <c r="B103" s="290"/>
      <c r="C103" s="290"/>
      <c r="D103" s="296" t="s">
        <v>537</v>
      </c>
      <c r="E103" s="296" t="s">
        <v>419</v>
      </c>
      <c r="F103" s="296"/>
      <c r="G103" s="296" t="s">
        <v>538</v>
      </c>
      <c r="H103" s="296" t="s">
        <v>539</v>
      </c>
      <c r="I103" s="282" t="s">
        <v>540</v>
      </c>
      <c r="J103" s="296" t="s">
        <v>541</v>
      </c>
      <c r="K103" s="296" t="s">
        <v>542</v>
      </c>
      <c r="L103" s="286"/>
    </row>
    <row r="104" spans="1:12" x14ac:dyDescent="0.2">
      <c r="A104" s="286"/>
      <c r="B104" s="290"/>
      <c r="C104" s="287" t="s">
        <v>532</v>
      </c>
      <c r="D104" s="296" t="s">
        <v>520</v>
      </c>
      <c r="E104" s="296" t="s">
        <v>522</v>
      </c>
      <c r="F104" s="296" t="s">
        <v>543</v>
      </c>
      <c r="G104" s="296" t="s">
        <v>544</v>
      </c>
      <c r="H104" s="296" t="s">
        <v>545</v>
      </c>
      <c r="I104" s="282" t="s">
        <v>546</v>
      </c>
      <c r="J104" s="296" t="s">
        <v>547</v>
      </c>
      <c r="K104" s="296" t="s">
        <v>548</v>
      </c>
      <c r="L104" s="286"/>
    </row>
    <row r="105" spans="1:12" x14ac:dyDescent="0.2">
      <c r="A105" s="286"/>
      <c r="B105" s="291"/>
      <c r="C105" s="289" t="s">
        <v>286</v>
      </c>
      <c r="D105" s="319">
        <f>+VLOOKUP($C105,'7.Balansstanden'!$D:$H,3,FALSE)</f>
        <v>0</v>
      </c>
      <c r="E105" s="319">
        <f>+VLOOKUP($C105,'7.Balansstanden'!$D:$H,5,FALSE)</f>
        <v>0</v>
      </c>
      <c r="F105" s="319">
        <f>+E105-D105</f>
        <v>0</v>
      </c>
      <c r="G105" s="319">
        <f>+VLOOKUP($C105,'5.Verdelingsmatrix lasten'!$A:$AN,40,FALSE)</f>
        <v>0</v>
      </c>
      <c r="H105" s="319">
        <f>+VLOOKUP($C105,'6.Verdelingsmatrix baten'!$A:$AP,42,FALSE)</f>
        <v>0</v>
      </c>
      <c r="I105" s="319">
        <f>+G105-H105</f>
        <v>0</v>
      </c>
      <c r="J105" s="319">
        <f>IF('4.Informatie'!$C$8&lt;&gt;5,0,ABS(+F105-I105))</f>
        <v>0</v>
      </c>
      <c r="K105" s="319">
        <f>IF('4.Informatie'!$C$8&lt;&gt;5,0,ABS(D105)+ABS(E105))</f>
        <v>0</v>
      </c>
      <c r="L105" s="286"/>
    </row>
    <row r="106" spans="1:12" x14ac:dyDescent="0.2">
      <c r="A106" s="286"/>
      <c r="B106" s="290"/>
      <c r="C106" s="287" t="s">
        <v>288</v>
      </c>
      <c r="D106" s="320">
        <f>+VLOOKUP($C106,'7.Balansstanden'!$D:$H,3,FALSE)</f>
        <v>4</v>
      </c>
      <c r="E106" s="320">
        <f>+VLOOKUP($C106,'7.Balansstanden'!$D:$H,5,FALSE)</f>
        <v>2</v>
      </c>
      <c r="F106" s="320">
        <f t="shared" ref="F106:F180" si="8">+E106-D106</f>
        <v>-2</v>
      </c>
      <c r="G106" s="320">
        <f>+VLOOKUP($C106,'5.Verdelingsmatrix lasten'!$A:$AN,40,FALSE)</f>
        <v>0</v>
      </c>
      <c r="H106" s="320">
        <f>+VLOOKUP($C106,'6.Verdelingsmatrix baten'!$A:$AP,42,FALSE)</f>
        <v>1</v>
      </c>
      <c r="I106" s="320">
        <f t="shared" ref="I106:I145" si="9">+G106-H106</f>
        <v>-1</v>
      </c>
      <c r="J106" s="320">
        <f>IF('4.Informatie'!$C$8&lt;&gt;5,0,ABS(+F106-I106))</f>
        <v>0</v>
      </c>
      <c r="K106" s="320">
        <f>IF('4.Informatie'!$C$8&lt;&gt;5,0,ABS(D106)+ABS(E106))</f>
        <v>0</v>
      </c>
      <c r="L106" s="286"/>
    </row>
    <row r="107" spans="1:12" x14ac:dyDescent="0.2">
      <c r="A107" s="286"/>
      <c r="B107" s="290"/>
      <c r="C107" s="287" t="s">
        <v>290</v>
      </c>
      <c r="D107" s="320">
        <f>+VLOOKUP($C107,'7.Balansstanden'!$D:$H,3,FALSE)</f>
        <v>72463</v>
      </c>
      <c r="E107" s="320">
        <f>+VLOOKUP($C107,'7.Balansstanden'!$D:$H,5,FALSE)</f>
        <v>107845</v>
      </c>
      <c r="F107" s="320">
        <f t="shared" si="8"/>
        <v>35382</v>
      </c>
      <c r="G107" s="320">
        <f>+VLOOKUP($C107,'5.Verdelingsmatrix lasten'!$A:$AN,40,FALSE)</f>
        <v>37974</v>
      </c>
      <c r="H107" s="320">
        <f>+VLOOKUP($C107,'6.Verdelingsmatrix baten'!$A:$AP,42,FALSE)</f>
        <v>2590</v>
      </c>
      <c r="I107" s="320">
        <f t="shared" si="9"/>
        <v>35384</v>
      </c>
      <c r="J107" s="320">
        <f>IF('4.Informatie'!$C$8&lt;&gt;5,0,ABS(+F107-I107))</f>
        <v>0</v>
      </c>
      <c r="K107" s="320">
        <f>IF('4.Informatie'!$C$8&lt;&gt;5,0,ABS(D107)+ABS(E107))</f>
        <v>0</v>
      </c>
      <c r="L107" s="286"/>
    </row>
    <row r="108" spans="1:12" x14ac:dyDescent="0.2">
      <c r="A108" s="286"/>
      <c r="B108" s="290"/>
      <c r="C108" s="287" t="s">
        <v>292</v>
      </c>
      <c r="D108" s="320">
        <f>+VLOOKUP($C108,'7.Balansstanden'!$D:$H,3,FALSE)</f>
        <v>39775</v>
      </c>
      <c r="E108" s="320">
        <f>+VLOOKUP($C108,'7.Balansstanden'!$D:$H,5,FALSE)</f>
        <v>39462</v>
      </c>
      <c r="F108" s="320">
        <f t="shared" si="8"/>
        <v>-313</v>
      </c>
      <c r="G108" s="320">
        <f>+VLOOKUP($C108,'5.Verdelingsmatrix lasten'!$A:$AN,40,FALSE)</f>
        <v>43</v>
      </c>
      <c r="H108" s="320">
        <f>+VLOOKUP($C108,'6.Verdelingsmatrix baten'!$A:$AP,42,FALSE)</f>
        <v>355</v>
      </c>
      <c r="I108" s="320">
        <f t="shared" si="9"/>
        <v>-312</v>
      </c>
      <c r="J108" s="320">
        <f>IF('4.Informatie'!$C$8&lt;&gt;5,0,ABS(+F108-I108))</f>
        <v>0</v>
      </c>
      <c r="K108" s="320">
        <f>IF('4.Informatie'!$C$8&lt;&gt;5,0,ABS(D108)+ABS(E108))</f>
        <v>0</v>
      </c>
      <c r="L108" s="286"/>
    </row>
    <row r="109" spans="1:12" x14ac:dyDescent="0.2">
      <c r="A109" s="286"/>
      <c r="B109" s="290"/>
      <c r="C109" s="287" t="s">
        <v>294</v>
      </c>
      <c r="D109" s="320">
        <f>+VLOOKUP($C109,'7.Balansstanden'!$D:$H,3,FALSE)</f>
        <v>10</v>
      </c>
      <c r="E109" s="320">
        <f>+VLOOKUP($C109,'7.Balansstanden'!$D:$H,5,FALSE)</f>
        <v>10</v>
      </c>
      <c r="F109" s="320">
        <f t="shared" si="8"/>
        <v>0</v>
      </c>
      <c r="G109" s="320">
        <f>+VLOOKUP($C109,'5.Verdelingsmatrix lasten'!$A:$AN,40,FALSE)</f>
        <v>0</v>
      </c>
      <c r="H109" s="320">
        <f>+VLOOKUP($C109,'6.Verdelingsmatrix baten'!$A:$AP,42,FALSE)</f>
        <v>1</v>
      </c>
      <c r="I109" s="320">
        <f t="shared" si="9"/>
        <v>-1</v>
      </c>
      <c r="J109" s="320">
        <f>IF('4.Informatie'!$C$8&lt;&gt;5,0,ABS(+F109-I109))</f>
        <v>0</v>
      </c>
      <c r="K109" s="320">
        <f>IF('4.Informatie'!$C$8&lt;&gt;5,0,ABS(D109)+ABS(E109))</f>
        <v>0</v>
      </c>
      <c r="L109" s="286"/>
    </row>
    <row r="110" spans="1:12" x14ac:dyDescent="0.2">
      <c r="A110" s="286"/>
      <c r="B110" s="290"/>
      <c r="C110" s="287" t="s">
        <v>296</v>
      </c>
      <c r="D110" s="320">
        <f>+VLOOKUP($C110,'7.Balansstanden'!$D:$H,3,FALSE)</f>
        <v>24711</v>
      </c>
      <c r="E110" s="320">
        <f>+VLOOKUP($C110,'7.Balansstanden'!$D:$H,5,FALSE)</f>
        <v>22457</v>
      </c>
      <c r="F110" s="320">
        <f t="shared" si="8"/>
        <v>-2254</v>
      </c>
      <c r="G110" s="320">
        <f>+VLOOKUP($C110,'5.Verdelingsmatrix lasten'!$A:$AN,40,FALSE)</f>
        <v>0</v>
      </c>
      <c r="H110" s="320">
        <f>+VLOOKUP($C110,'6.Verdelingsmatrix baten'!$A:$AP,42,FALSE)</f>
        <v>2254</v>
      </c>
      <c r="I110" s="320">
        <f t="shared" si="9"/>
        <v>-2254</v>
      </c>
      <c r="J110" s="320">
        <f>IF('4.Informatie'!$C$8&lt;&gt;5,0,ABS(+F110-I110))</f>
        <v>0</v>
      </c>
      <c r="K110" s="320">
        <f>IF('4.Informatie'!$C$8&lt;&gt;5,0,ABS(D110)+ABS(E110))</f>
        <v>0</v>
      </c>
      <c r="L110" s="286"/>
    </row>
    <row r="111" spans="1:12" x14ac:dyDescent="0.2">
      <c r="A111" s="286"/>
      <c r="B111" s="290"/>
      <c r="C111" s="287" t="s">
        <v>298</v>
      </c>
      <c r="D111" s="320">
        <f>+VLOOKUP($C111,'7.Balansstanden'!$D:$H,3,FALSE)</f>
        <v>326513</v>
      </c>
      <c r="E111" s="320">
        <f>+VLOOKUP($C111,'7.Balansstanden'!$D:$H,5,FALSE)</f>
        <v>332704</v>
      </c>
      <c r="F111" s="320">
        <f t="shared" si="8"/>
        <v>6191</v>
      </c>
      <c r="G111" s="320">
        <f>+VLOOKUP($C111,'5.Verdelingsmatrix lasten'!$A:$AN,40,FALSE)</f>
        <v>16251</v>
      </c>
      <c r="H111" s="320">
        <f>+VLOOKUP($C111,'6.Verdelingsmatrix baten'!$A:$AP,42,FALSE)</f>
        <v>10060</v>
      </c>
      <c r="I111" s="320">
        <f t="shared" si="9"/>
        <v>6191</v>
      </c>
      <c r="J111" s="320">
        <f>IF('4.Informatie'!$C$8&lt;&gt;5,0,ABS(+F111-I111))</f>
        <v>0</v>
      </c>
      <c r="K111" s="320">
        <f>IF('4.Informatie'!$C$8&lt;&gt;5,0,ABS(D111)+ABS(E111))</f>
        <v>0</v>
      </c>
      <c r="L111" s="286"/>
    </row>
    <row r="112" spans="1:12" x14ac:dyDescent="0.2">
      <c r="A112" s="286"/>
      <c r="B112" s="290"/>
      <c r="C112" s="287" t="s">
        <v>300</v>
      </c>
      <c r="D112" s="320">
        <f>+VLOOKUP($C112,'7.Balansstanden'!$D:$H,3,FALSE)</f>
        <v>0</v>
      </c>
      <c r="E112" s="320">
        <f>+VLOOKUP($C112,'7.Balansstanden'!$D:$H,5,FALSE)</f>
        <v>0</v>
      </c>
      <c r="F112" s="320">
        <f t="shared" si="8"/>
        <v>0</v>
      </c>
      <c r="G112" s="320">
        <f>+VLOOKUP($C112,'5.Verdelingsmatrix lasten'!$A:$AN,40,FALSE)</f>
        <v>0</v>
      </c>
      <c r="H112" s="320">
        <f>+VLOOKUP($C112,'6.Verdelingsmatrix baten'!$A:$AP,42,FALSE)</f>
        <v>0</v>
      </c>
      <c r="I112" s="320">
        <f t="shared" si="9"/>
        <v>0</v>
      </c>
      <c r="J112" s="320">
        <f>IF('4.Informatie'!$C$8&lt;&gt;5,0,ABS(+F112-I112))</f>
        <v>0</v>
      </c>
      <c r="K112" s="320">
        <f>IF('4.Informatie'!$C$8&lt;&gt;5,0,ABS(D112)+ABS(E112))</f>
        <v>0</v>
      </c>
      <c r="L112" s="286"/>
    </row>
    <row r="113" spans="1:12" x14ac:dyDescent="0.2">
      <c r="A113" s="286"/>
      <c r="B113" s="290"/>
      <c r="C113" s="287" t="s">
        <v>302</v>
      </c>
      <c r="D113" s="320">
        <f>+VLOOKUP($C113,'7.Balansstanden'!$D:$H,3,FALSE)</f>
        <v>15878</v>
      </c>
      <c r="E113" s="320">
        <f>+VLOOKUP($C113,'7.Balansstanden'!$D:$H,5,FALSE)</f>
        <v>16353</v>
      </c>
      <c r="F113" s="320">
        <f t="shared" si="8"/>
        <v>475</v>
      </c>
      <c r="G113" s="320">
        <f>+VLOOKUP($C113,'5.Verdelingsmatrix lasten'!$A:$AN,40,FALSE)</f>
        <v>1930</v>
      </c>
      <c r="H113" s="320">
        <f>+VLOOKUP($C113,'6.Verdelingsmatrix baten'!$A:$AP,42,FALSE)</f>
        <v>1455</v>
      </c>
      <c r="I113" s="320">
        <f t="shared" si="9"/>
        <v>475</v>
      </c>
      <c r="J113" s="320">
        <f>IF('4.Informatie'!$C$8&lt;&gt;5,0,ABS(+F113-I113))</f>
        <v>0</v>
      </c>
      <c r="K113" s="320">
        <f>IF('4.Informatie'!$C$8&lt;&gt;5,0,ABS(D113)+ABS(E113))</f>
        <v>0</v>
      </c>
      <c r="L113" s="286"/>
    </row>
    <row r="114" spans="1:12" x14ac:dyDescent="0.2">
      <c r="A114" s="286"/>
      <c r="B114" s="290"/>
      <c r="C114" s="287" t="s">
        <v>304</v>
      </c>
      <c r="D114" s="320">
        <f>+VLOOKUP($C114,'7.Balansstanden'!$D:$H,3,FALSE)</f>
        <v>3042</v>
      </c>
      <c r="E114" s="320">
        <f>+VLOOKUP($C114,'7.Balansstanden'!$D:$H,5,FALSE)</f>
        <v>2972</v>
      </c>
      <c r="F114" s="320">
        <f t="shared" si="8"/>
        <v>-70</v>
      </c>
      <c r="G114" s="320">
        <f>+VLOOKUP($C114,'5.Verdelingsmatrix lasten'!$A:$AN,40,FALSE)</f>
        <v>282</v>
      </c>
      <c r="H114" s="320">
        <f>+VLOOKUP($C114,'6.Verdelingsmatrix baten'!$A:$AP,42,FALSE)</f>
        <v>352</v>
      </c>
      <c r="I114" s="320">
        <f t="shared" si="9"/>
        <v>-70</v>
      </c>
      <c r="J114" s="320">
        <f>IF('4.Informatie'!$C$8&lt;&gt;5,0,ABS(+F114-I114))</f>
        <v>0</v>
      </c>
      <c r="K114" s="320">
        <f>IF('4.Informatie'!$C$8&lt;&gt;5,0,ABS(D114)+ABS(E114))</f>
        <v>0</v>
      </c>
      <c r="L114" s="286"/>
    </row>
    <row r="115" spans="1:12" x14ac:dyDescent="0.2">
      <c r="A115" s="286"/>
      <c r="B115" s="290"/>
      <c r="C115" s="287" t="s">
        <v>306</v>
      </c>
      <c r="D115" s="335">
        <f>+VLOOKUP($C115,'7.Balansstanden'!$D:$H,3,FALSE)</f>
        <v>321246</v>
      </c>
      <c r="E115" s="335">
        <f>+VLOOKUP($C115,'7.Balansstanden'!$D:$H,5,FALSE)</f>
        <v>352203</v>
      </c>
      <c r="F115" s="335">
        <f t="shared" si="8"/>
        <v>30957</v>
      </c>
      <c r="G115" s="335">
        <f>+VLOOKUP($C115,'5.Verdelingsmatrix lasten'!$A:$AN,40,FALSE)</f>
        <v>32207</v>
      </c>
      <c r="H115" s="335">
        <f>+VLOOKUP($C115,'6.Verdelingsmatrix baten'!$A:$AP,42,FALSE)</f>
        <v>1250</v>
      </c>
      <c r="I115" s="335">
        <f t="shared" si="9"/>
        <v>30957</v>
      </c>
      <c r="J115" s="335">
        <f t="shared" ref="J115:J180" si="10">ABS(+F115-I115)</f>
        <v>0</v>
      </c>
      <c r="K115" s="335">
        <f t="shared" ref="K115:K180" si="11">ABS(D115)+ABS(E115)</f>
        <v>673449</v>
      </c>
      <c r="L115" s="286"/>
    </row>
    <row r="116" spans="1:12" x14ac:dyDescent="0.2">
      <c r="A116" s="286"/>
      <c r="B116" s="290"/>
      <c r="C116" s="287" t="s">
        <v>308</v>
      </c>
      <c r="D116" s="335">
        <f>+VLOOKUP($C116,'7.Balansstanden'!$D:$H,3,FALSE)</f>
        <v>0</v>
      </c>
      <c r="E116" s="335">
        <f>+VLOOKUP($C116,'7.Balansstanden'!$D:$H,5,FALSE)</f>
        <v>0</v>
      </c>
      <c r="F116" s="335">
        <f t="shared" si="8"/>
        <v>0</v>
      </c>
      <c r="G116" s="335">
        <f>+VLOOKUP($C116,'5.Verdelingsmatrix lasten'!$A:$AN,40,FALSE)</f>
        <v>0</v>
      </c>
      <c r="H116" s="335">
        <f>+VLOOKUP($C116,'6.Verdelingsmatrix baten'!$A:$AP,42,FALSE)</f>
        <v>0</v>
      </c>
      <c r="I116" s="335">
        <f t="shared" si="9"/>
        <v>0</v>
      </c>
      <c r="J116" s="335">
        <f t="shared" si="10"/>
        <v>0</v>
      </c>
      <c r="K116" s="335">
        <f t="shared" si="11"/>
        <v>0</v>
      </c>
      <c r="L116" s="286"/>
    </row>
    <row r="117" spans="1:12" x14ac:dyDescent="0.2">
      <c r="A117" s="286"/>
      <c r="B117" s="290"/>
      <c r="C117" s="287" t="s">
        <v>310</v>
      </c>
      <c r="D117" s="335">
        <f>+VLOOKUP($C117,'7.Balansstanden'!$D:$H,3,FALSE)</f>
        <v>0</v>
      </c>
      <c r="E117" s="335">
        <f>+VLOOKUP($C117,'7.Balansstanden'!$D:$H,5,FALSE)</f>
        <v>0</v>
      </c>
      <c r="F117" s="335">
        <f t="shared" si="8"/>
        <v>0</v>
      </c>
      <c r="G117" s="335">
        <f>+VLOOKUP($C117,'5.Verdelingsmatrix lasten'!$A:$AN,40,FALSE)</f>
        <v>0</v>
      </c>
      <c r="H117" s="335">
        <f>+VLOOKUP($C117,'6.Verdelingsmatrix baten'!$A:$AP,42,FALSE)</f>
        <v>0</v>
      </c>
      <c r="I117" s="335">
        <f t="shared" si="9"/>
        <v>0</v>
      </c>
      <c r="J117" s="335">
        <f t="shared" si="10"/>
        <v>0</v>
      </c>
      <c r="K117" s="335">
        <f t="shared" si="11"/>
        <v>0</v>
      </c>
      <c r="L117" s="286"/>
    </row>
    <row r="118" spans="1:12" x14ac:dyDescent="0.2">
      <c r="A118" s="286"/>
      <c r="B118" s="290"/>
      <c r="C118" s="287" t="s">
        <v>312</v>
      </c>
      <c r="D118" s="335">
        <f>+VLOOKUP($C118,'7.Balansstanden'!$D:$H,3,FALSE)</f>
        <v>0</v>
      </c>
      <c r="E118" s="335">
        <f>+VLOOKUP($C118,'7.Balansstanden'!$D:$H,5,FALSE)</f>
        <v>0</v>
      </c>
      <c r="F118" s="335">
        <f t="shared" si="8"/>
        <v>0</v>
      </c>
      <c r="G118" s="335">
        <f>+VLOOKUP($C118,'5.Verdelingsmatrix lasten'!$A:$AN,40,FALSE)</f>
        <v>0</v>
      </c>
      <c r="H118" s="335">
        <f>+VLOOKUP($C118,'6.Verdelingsmatrix baten'!$A:$AP,42,FALSE)</f>
        <v>0</v>
      </c>
      <c r="I118" s="335">
        <f t="shared" si="9"/>
        <v>0</v>
      </c>
      <c r="J118" s="335">
        <f t="shared" si="10"/>
        <v>0</v>
      </c>
      <c r="K118" s="335">
        <f t="shared" si="11"/>
        <v>0</v>
      </c>
      <c r="L118" s="286"/>
    </row>
    <row r="119" spans="1:12" x14ac:dyDescent="0.2">
      <c r="A119" s="286"/>
      <c r="B119" s="290"/>
      <c r="C119" s="287" t="s">
        <v>314</v>
      </c>
      <c r="D119" s="335">
        <f>+VLOOKUP($C119,'7.Balansstanden'!$D:$H,3,FALSE)</f>
        <v>334578</v>
      </c>
      <c r="E119" s="335">
        <f>+VLOOKUP($C119,'7.Balansstanden'!$D:$H,5,FALSE)</f>
        <v>333027</v>
      </c>
      <c r="F119" s="335">
        <f t="shared" si="8"/>
        <v>-1551</v>
      </c>
      <c r="G119" s="335">
        <f>+VLOOKUP($C119,'5.Verdelingsmatrix lasten'!$A:$AN,40,FALSE)</f>
        <v>0</v>
      </c>
      <c r="H119" s="335">
        <f>+VLOOKUP($C119,'6.Verdelingsmatrix baten'!$A:$AP,42,FALSE)</f>
        <v>1551</v>
      </c>
      <c r="I119" s="335">
        <f t="shared" si="9"/>
        <v>-1551</v>
      </c>
      <c r="J119" s="335">
        <f t="shared" si="10"/>
        <v>0</v>
      </c>
      <c r="K119" s="335">
        <f t="shared" si="11"/>
        <v>667605</v>
      </c>
      <c r="L119" s="286"/>
    </row>
    <row r="120" spans="1:12" x14ac:dyDescent="0.2">
      <c r="A120" s="286"/>
      <c r="B120" s="290"/>
      <c r="C120" s="287" t="s">
        <v>316</v>
      </c>
      <c r="D120" s="335">
        <f>+VLOOKUP($C120,'7.Balansstanden'!$D:$H,3,FALSE)</f>
        <v>1250</v>
      </c>
      <c r="E120" s="335">
        <f>+VLOOKUP($C120,'7.Balansstanden'!$D:$H,5,FALSE)</f>
        <v>1250</v>
      </c>
      <c r="F120" s="335">
        <f t="shared" si="8"/>
        <v>0</v>
      </c>
      <c r="G120" s="335">
        <f>+VLOOKUP($C120,'5.Verdelingsmatrix lasten'!$A:$AN,40,FALSE)</f>
        <v>0</v>
      </c>
      <c r="H120" s="335">
        <f>+VLOOKUP($C120,'6.Verdelingsmatrix baten'!$A:$AP,42,FALSE)</f>
        <v>0</v>
      </c>
      <c r="I120" s="335">
        <f t="shared" si="9"/>
        <v>0</v>
      </c>
      <c r="J120" s="335">
        <f t="shared" si="10"/>
        <v>0</v>
      </c>
      <c r="K120" s="335">
        <f t="shared" si="11"/>
        <v>2500</v>
      </c>
      <c r="L120" s="286"/>
    </row>
    <row r="121" spans="1:12" x14ac:dyDescent="0.2">
      <c r="A121" s="286"/>
      <c r="B121" s="290"/>
      <c r="C121" s="287" t="s">
        <v>318</v>
      </c>
      <c r="D121" s="335">
        <f>+VLOOKUP($C121,'7.Balansstanden'!$D:$H,3,FALSE)</f>
        <v>250870</v>
      </c>
      <c r="E121" s="335">
        <f>+VLOOKUP($C121,'7.Balansstanden'!$D:$H,5,FALSE)</f>
        <v>287746</v>
      </c>
      <c r="F121" s="335">
        <f t="shared" ref="F121:F124" si="12">+E121-D121</f>
        <v>36876</v>
      </c>
      <c r="G121" s="335">
        <f>+VLOOKUP($C121,'5.Verdelingsmatrix lasten'!$A:$AN,40,FALSE)</f>
        <v>37499</v>
      </c>
      <c r="H121" s="335">
        <f>+VLOOKUP($C121,'6.Verdelingsmatrix baten'!$A:$AP,42,FALSE)</f>
        <v>623</v>
      </c>
      <c r="I121" s="335">
        <f t="shared" ref="I121:I124" si="13">+G121-H121</f>
        <v>36876</v>
      </c>
      <c r="J121" s="335">
        <f t="shared" ref="J121:J124" si="14">ABS(+F121-I121)</f>
        <v>0</v>
      </c>
      <c r="K121" s="335">
        <f t="shared" ref="K121:K124" si="15">ABS(D121)+ABS(E121)</f>
        <v>538616</v>
      </c>
      <c r="L121" s="286"/>
    </row>
    <row r="122" spans="1:12" x14ac:dyDescent="0.2">
      <c r="A122" s="286"/>
      <c r="B122" s="290"/>
      <c r="C122" s="287" t="s">
        <v>730</v>
      </c>
      <c r="D122" s="335">
        <f>+VLOOKUP($C122,'7.Balansstanden'!$D:$H,3,FALSE)</f>
        <v>385388</v>
      </c>
      <c r="E122" s="335">
        <f>+VLOOKUP($C122,'7.Balansstanden'!$D:$H,5,FALSE)</f>
        <v>359523</v>
      </c>
      <c r="F122" s="335">
        <f t="shared" si="12"/>
        <v>-25865</v>
      </c>
      <c r="G122" s="335">
        <f>+VLOOKUP($C122,'5.Verdelingsmatrix lasten'!$A:$AN,40,FALSE)</f>
        <v>0</v>
      </c>
      <c r="H122" s="335">
        <f>+VLOOKUP($C122,'6.Verdelingsmatrix baten'!$A:$AP,42,FALSE)</f>
        <v>25865</v>
      </c>
      <c r="I122" s="335">
        <f t="shared" si="13"/>
        <v>-25865</v>
      </c>
      <c r="J122" s="335">
        <f t="shared" si="14"/>
        <v>0</v>
      </c>
      <c r="K122" s="335">
        <f t="shared" si="15"/>
        <v>744911</v>
      </c>
      <c r="L122" s="286"/>
    </row>
    <row r="123" spans="1:12" x14ac:dyDescent="0.2">
      <c r="A123" s="286"/>
      <c r="B123" s="290"/>
      <c r="C123" s="287" t="s">
        <v>731</v>
      </c>
      <c r="D123" s="335">
        <f>+VLOOKUP($C123,'7.Balansstanden'!$D:$H,3,FALSE)</f>
        <v>0</v>
      </c>
      <c r="E123" s="335">
        <f>+VLOOKUP($C123,'7.Balansstanden'!$D:$H,5,FALSE)</f>
        <v>0</v>
      </c>
      <c r="F123" s="335">
        <f t="shared" si="12"/>
        <v>0</v>
      </c>
      <c r="G123" s="335">
        <f>+VLOOKUP($C123,'5.Verdelingsmatrix lasten'!$A:$AN,40,FALSE)</f>
        <v>0</v>
      </c>
      <c r="H123" s="335">
        <f>+VLOOKUP($C123,'6.Verdelingsmatrix baten'!$A:$AP,42,FALSE)</f>
        <v>0</v>
      </c>
      <c r="I123" s="335">
        <f t="shared" si="13"/>
        <v>0</v>
      </c>
      <c r="J123" s="335">
        <f t="shared" si="14"/>
        <v>0</v>
      </c>
      <c r="K123" s="335">
        <f t="shared" si="15"/>
        <v>0</v>
      </c>
      <c r="L123" s="286"/>
    </row>
    <row r="124" spans="1:12" x14ac:dyDescent="0.2">
      <c r="A124" s="286"/>
      <c r="B124" s="290"/>
      <c r="C124" s="287" t="s">
        <v>732</v>
      </c>
      <c r="D124" s="335">
        <f>+VLOOKUP($C124,'7.Balansstanden'!$D:$H,3,FALSE)</f>
        <v>28000</v>
      </c>
      <c r="E124" s="335">
        <f>+VLOOKUP($C124,'7.Balansstanden'!$D:$H,5,FALSE)</f>
        <v>27000</v>
      </c>
      <c r="F124" s="335">
        <f t="shared" si="12"/>
        <v>-1000</v>
      </c>
      <c r="G124" s="335">
        <f>+VLOOKUP($C124,'5.Verdelingsmatrix lasten'!$A:$AN,40,FALSE)</f>
        <v>0</v>
      </c>
      <c r="H124" s="335">
        <f>+VLOOKUP($C124,'6.Verdelingsmatrix baten'!$A:$AP,42,FALSE)</f>
        <v>1000</v>
      </c>
      <c r="I124" s="335">
        <f t="shared" si="13"/>
        <v>-1000</v>
      </c>
      <c r="J124" s="335">
        <f t="shared" si="14"/>
        <v>0</v>
      </c>
      <c r="K124" s="335">
        <f t="shared" si="15"/>
        <v>55000</v>
      </c>
      <c r="L124" s="286"/>
    </row>
    <row r="125" spans="1:12" x14ac:dyDescent="0.2">
      <c r="A125" s="286"/>
      <c r="B125" s="290"/>
      <c r="C125" s="287" t="s">
        <v>320</v>
      </c>
      <c r="D125" s="335">
        <f>+VLOOKUP($C125,'7.Balansstanden'!$D:$H,3,FALSE)</f>
        <v>100000</v>
      </c>
      <c r="E125" s="335">
        <f>+VLOOKUP($C125,'7.Balansstanden'!$D:$H,5,FALSE)</f>
        <v>100000</v>
      </c>
      <c r="F125" s="335">
        <f t="shared" si="8"/>
        <v>0</v>
      </c>
      <c r="G125" s="335">
        <f>+VLOOKUP($C125,'5.Verdelingsmatrix lasten'!$A:$AN,40,FALSE)</f>
        <v>0</v>
      </c>
      <c r="H125" s="335">
        <f>+VLOOKUP($C125,'6.Verdelingsmatrix baten'!$A:$AP,42,FALSE)</f>
        <v>0</v>
      </c>
      <c r="I125" s="335">
        <f t="shared" si="9"/>
        <v>0</v>
      </c>
      <c r="J125" s="335">
        <f t="shared" si="10"/>
        <v>0</v>
      </c>
      <c r="K125" s="335">
        <f t="shared" si="11"/>
        <v>200000</v>
      </c>
      <c r="L125" s="286"/>
    </row>
    <row r="126" spans="1:12" x14ac:dyDescent="0.2">
      <c r="A126" s="286"/>
      <c r="B126" s="290"/>
      <c r="C126" s="287" t="s">
        <v>322</v>
      </c>
      <c r="D126" s="335">
        <f>+VLOOKUP($C126,'7.Balansstanden'!$D:$H,3,FALSE)</f>
        <v>0</v>
      </c>
      <c r="E126" s="335">
        <f>+VLOOKUP($C126,'7.Balansstanden'!$D:$H,5,FALSE)</f>
        <v>0</v>
      </c>
      <c r="F126" s="335">
        <f t="shared" si="8"/>
        <v>0</v>
      </c>
      <c r="G126" s="335">
        <f>+VLOOKUP($C126,'5.Verdelingsmatrix lasten'!$A:$AN,40,FALSE)</f>
        <v>0</v>
      </c>
      <c r="H126" s="335">
        <f>+VLOOKUP($C126,'6.Verdelingsmatrix baten'!$A:$AP,42,FALSE)</f>
        <v>0</v>
      </c>
      <c r="I126" s="335">
        <f t="shared" si="9"/>
        <v>0</v>
      </c>
      <c r="J126" s="335">
        <f t="shared" si="10"/>
        <v>0</v>
      </c>
      <c r="K126" s="335">
        <f t="shared" si="11"/>
        <v>0</v>
      </c>
      <c r="L126" s="286"/>
    </row>
    <row r="127" spans="1:12" x14ac:dyDescent="0.2">
      <c r="A127" s="286"/>
      <c r="B127" s="290"/>
      <c r="C127" s="287" t="s">
        <v>324</v>
      </c>
      <c r="D127" s="335">
        <f>+VLOOKUP($C127,'7.Balansstanden'!$D:$H,3,FALSE)</f>
        <v>233</v>
      </c>
      <c r="E127" s="335">
        <f>+VLOOKUP($C127,'7.Balansstanden'!$D:$H,5,FALSE)</f>
        <v>0</v>
      </c>
      <c r="F127" s="335">
        <f t="shared" si="8"/>
        <v>-233</v>
      </c>
      <c r="G127" s="335">
        <f>+VLOOKUP($C127,'5.Verdelingsmatrix lasten'!$A:$AN,40,FALSE)</f>
        <v>0</v>
      </c>
      <c r="H127" s="335">
        <f>+VLOOKUP($C127,'6.Verdelingsmatrix baten'!$A:$AP,42,FALSE)</f>
        <v>233</v>
      </c>
      <c r="I127" s="335">
        <f t="shared" si="9"/>
        <v>-233</v>
      </c>
      <c r="J127" s="335">
        <f t="shared" si="10"/>
        <v>0</v>
      </c>
      <c r="K127" s="335">
        <f t="shared" si="11"/>
        <v>233</v>
      </c>
      <c r="L127" s="286"/>
    </row>
    <row r="128" spans="1:12" x14ac:dyDescent="0.2">
      <c r="A128" s="286"/>
      <c r="B128" s="290"/>
      <c r="C128" s="287" t="s">
        <v>328</v>
      </c>
      <c r="D128" s="320">
        <f>+VLOOKUP($C128,'7.Balansstanden'!$D:$H,3,FALSE)</f>
        <v>0</v>
      </c>
      <c r="E128" s="320">
        <f>+VLOOKUP($C128,'7.Balansstanden'!$D:$H,5,FALSE)</f>
        <v>0</v>
      </c>
      <c r="F128" s="320">
        <f t="shared" si="8"/>
        <v>0</v>
      </c>
      <c r="G128" s="320">
        <f>+VLOOKUP($C128,'5.Verdelingsmatrix lasten'!$A:$AN,40,FALSE)</f>
        <v>0</v>
      </c>
      <c r="H128" s="320">
        <f>+VLOOKUP($C128,'6.Verdelingsmatrix baten'!$A:$AP,42,FALSE)</f>
        <v>0</v>
      </c>
      <c r="I128" s="320">
        <f t="shared" si="9"/>
        <v>0</v>
      </c>
      <c r="J128" s="320">
        <f>IF('4.Informatie'!$C$8&lt;&gt;5,0,ABS(+F128-I128))</f>
        <v>0</v>
      </c>
      <c r="K128" s="320">
        <f>IF('4.Informatie'!$C$8&lt;&gt;5,0,ABS(D128)+ABS(E128))</f>
        <v>0</v>
      </c>
      <c r="L128" s="286"/>
    </row>
    <row r="129" spans="1:12" x14ac:dyDescent="0.2">
      <c r="A129" s="286"/>
      <c r="B129" s="290"/>
      <c r="C129" s="287" t="s">
        <v>330</v>
      </c>
      <c r="D129" s="320">
        <f>+VLOOKUP($C129,'7.Balansstanden'!$D:$H,3,FALSE)</f>
        <v>13028</v>
      </c>
      <c r="E129" s="320">
        <f>+VLOOKUP($C129,'7.Balansstanden'!$D:$H,5,FALSE)</f>
        <v>5758</v>
      </c>
      <c r="F129" s="320">
        <f t="shared" si="8"/>
        <v>-7270</v>
      </c>
      <c r="G129" s="320">
        <f>+VLOOKUP($C129,'5.Verdelingsmatrix lasten'!$A:$AN,40,FALSE)</f>
        <v>-154</v>
      </c>
      <c r="H129" s="320">
        <f>+VLOOKUP($C129,'6.Verdelingsmatrix baten'!$A:$AP,42,FALSE)</f>
        <v>7115</v>
      </c>
      <c r="I129" s="320">
        <f t="shared" si="9"/>
        <v>-7269</v>
      </c>
      <c r="J129" s="320">
        <f>IF('4.Informatie'!$C$8&lt;&gt;5,0,ABS(+F129-I129))</f>
        <v>0</v>
      </c>
      <c r="K129" s="320">
        <f>IF('4.Informatie'!$C$8&lt;&gt;5,0,ABS(D129)+ABS(E129))</f>
        <v>0</v>
      </c>
      <c r="L129" s="286"/>
    </row>
    <row r="130" spans="1:12" x14ac:dyDescent="0.2">
      <c r="A130" s="286"/>
      <c r="B130" s="290"/>
      <c r="C130" s="287" t="s">
        <v>332</v>
      </c>
      <c r="D130" s="320">
        <f>+VLOOKUP($C130,'7.Balansstanden'!$D:$H,3,FALSE)</f>
        <v>23954</v>
      </c>
      <c r="E130" s="320">
        <f>+VLOOKUP($C130,'7.Balansstanden'!$D:$H,5,FALSE)</f>
        <v>25881</v>
      </c>
      <c r="F130" s="320">
        <f t="shared" si="8"/>
        <v>1927</v>
      </c>
      <c r="G130" s="320">
        <f>+VLOOKUP($C130,'5.Verdelingsmatrix lasten'!$A:$AN,40,FALSE)</f>
        <v>1928</v>
      </c>
      <c r="H130" s="320">
        <f>+VLOOKUP($C130,'6.Verdelingsmatrix baten'!$A:$AP,42,FALSE)</f>
        <v>0</v>
      </c>
      <c r="I130" s="320">
        <f t="shared" si="9"/>
        <v>1928</v>
      </c>
      <c r="J130" s="320">
        <f>IF('4.Informatie'!$C$8&lt;&gt;5,0,ABS(+F130-I130))</f>
        <v>0</v>
      </c>
      <c r="K130" s="320">
        <f>IF('4.Informatie'!$C$8&lt;&gt;5,0,ABS(D130)+ABS(E130))</f>
        <v>0</v>
      </c>
      <c r="L130" s="286"/>
    </row>
    <row r="131" spans="1:12" x14ac:dyDescent="0.2">
      <c r="A131" s="286"/>
      <c r="B131" s="290"/>
      <c r="C131" s="287" t="s">
        <v>334</v>
      </c>
      <c r="D131" s="320">
        <f>+VLOOKUP($C131,'7.Balansstanden'!$D:$H,3,FALSE)</f>
        <v>0</v>
      </c>
      <c r="E131" s="320">
        <f>+VLOOKUP($C131,'7.Balansstanden'!$D:$H,5,FALSE)</f>
        <v>0</v>
      </c>
      <c r="F131" s="320">
        <f t="shared" si="8"/>
        <v>0</v>
      </c>
      <c r="G131" s="320">
        <f>+VLOOKUP($C131,'5.Verdelingsmatrix lasten'!$A:$AN,40,FALSE)</f>
        <v>0</v>
      </c>
      <c r="H131" s="320">
        <f>+VLOOKUP($C131,'6.Verdelingsmatrix baten'!$A:$AP,42,FALSE)</f>
        <v>0</v>
      </c>
      <c r="I131" s="320">
        <f t="shared" si="9"/>
        <v>0</v>
      </c>
      <c r="J131" s="320">
        <f>IF('4.Informatie'!$C$8&lt;&gt;5,0,ABS(+F131-I131))</f>
        <v>0</v>
      </c>
      <c r="K131" s="320">
        <f>IF('4.Informatie'!$C$8&lt;&gt;5,0,ABS(D131)+ABS(E131))</f>
        <v>0</v>
      </c>
      <c r="L131" s="286"/>
    </row>
    <row r="132" spans="1:12" x14ac:dyDescent="0.2">
      <c r="A132" s="286"/>
      <c r="B132" s="290"/>
      <c r="C132" s="287" t="s">
        <v>737</v>
      </c>
      <c r="D132" s="335">
        <f>+VLOOKUP($C132,'7.Balansstanden'!$D:$H,3,FALSE)</f>
        <v>2143</v>
      </c>
      <c r="E132" s="335">
        <f>+VLOOKUP($C132,'7.Balansstanden'!$D:$H,5,FALSE)</f>
        <v>2493</v>
      </c>
      <c r="F132" s="335">
        <f t="shared" ref="F132:F138" si="16">+E132-D132</f>
        <v>350</v>
      </c>
      <c r="G132" s="335">
        <f>+VLOOKUP($C132,'5.Verdelingsmatrix lasten'!$A:$AN,40,FALSE)</f>
        <v>349</v>
      </c>
      <c r="H132" s="335">
        <f>+VLOOKUP($C132,'6.Verdelingsmatrix baten'!$A:$AP,42,FALSE)</f>
        <v>0</v>
      </c>
      <c r="I132" s="335">
        <f t="shared" ref="I132:I138" si="17">+G132-H132</f>
        <v>349</v>
      </c>
      <c r="J132" s="335">
        <f t="shared" ref="J132:J138" si="18">ABS(+F132-I132)</f>
        <v>1</v>
      </c>
      <c r="K132" s="335">
        <f t="shared" ref="K132:K138" si="19">ABS(D132)+ABS(E132)</f>
        <v>4636</v>
      </c>
      <c r="L132" s="286"/>
    </row>
    <row r="133" spans="1:12" x14ac:dyDescent="0.2">
      <c r="A133" s="286"/>
      <c r="B133" s="290"/>
      <c r="C133" s="287" t="s">
        <v>738</v>
      </c>
      <c r="D133" s="335">
        <f>+VLOOKUP($C133,'7.Balansstanden'!$D:$H,3,FALSE)</f>
        <v>0</v>
      </c>
      <c r="E133" s="335">
        <f>+VLOOKUP($C133,'7.Balansstanden'!$D:$H,5,FALSE)</f>
        <v>0</v>
      </c>
      <c r="F133" s="335">
        <f t="shared" si="16"/>
        <v>0</v>
      </c>
      <c r="G133" s="335">
        <f>+VLOOKUP($C133,'5.Verdelingsmatrix lasten'!$A:$AN,40,FALSE)</f>
        <v>0</v>
      </c>
      <c r="H133" s="335">
        <f>+VLOOKUP($C133,'6.Verdelingsmatrix baten'!$A:$AP,42,FALSE)</f>
        <v>0</v>
      </c>
      <c r="I133" s="335">
        <f t="shared" si="17"/>
        <v>0</v>
      </c>
      <c r="J133" s="335">
        <f t="shared" si="18"/>
        <v>0</v>
      </c>
      <c r="K133" s="335">
        <f t="shared" si="19"/>
        <v>0</v>
      </c>
      <c r="L133" s="286"/>
    </row>
    <row r="134" spans="1:12" x14ac:dyDescent="0.2">
      <c r="A134" s="286"/>
      <c r="B134" s="290"/>
      <c r="C134" s="287" t="s">
        <v>739</v>
      </c>
      <c r="D134" s="335">
        <f>+VLOOKUP($C134,'7.Balansstanden'!$D:$H,3,FALSE)</f>
        <v>31167</v>
      </c>
      <c r="E134" s="335">
        <f>+VLOOKUP($C134,'7.Balansstanden'!$D:$H,5,FALSE)</f>
        <v>15901</v>
      </c>
      <c r="F134" s="335">
        <f t="shared" si="16"/>
        <v>-15266</v>
      </c>
      <c r="G134" s="335">
        <f>+VLOOKUP($C134,'5.Verdelingsmatrix lasten'!$A:$AN,40,FALSE)</f>
        <v>-15265</v>
      </c>
      <c r="H134" s="335">
        <f>+VLOOKUP($C134,'6.Verdelingsmatrix baten'!$A:$AP,42,FALSE)</f>
        <v>0</v>
      </c>
      <c r="I134" s="335">
        <f t="shared" si="17"/>
        <v>-15265</v>
      </c>
      <c r="J134" s="335">
        <f t="shared" si="18"/>
        <v>1</v>
      </c>
      <c r="K134" s="335">
        <f t="shared" si="19"/>
        <v>47068</v>
      </c>
      <c r="L134" s="286"/>
    </row>
    <row r="135" spans="1:12" x14ac:dyDescent="0.2">
      <c r="A135" s="286"/>
      <c r="B135" s="290"/>
      <c r="C135" s="287" t="s">
        <v>336</v>
      </c>
      <c r="D135" s="335">
        <f>+VLOOKUP($C135,'7.Balansstanden'!$D:$H,3,FALSE)</f>
        <v>0</v>
      </c>
      <c r="E135" s="335">
        <f>+VLOOKUP($C135,'7.Balansstanden'!$D:$H,5,FALSE)</f>
        <v>0</v>
      </c>
      <c r="F135" s="335">
        <f t="shared" si="16"/>
        <v>0</v>
      </c>
      <c r="G135" s="335">
        <f>+VLOOKUP($C135,'5.Verdelingsmatrix lasten'!$A:$AN,40,FALSE)</f>
        <v>0</v>
      </c>
      <c r="H135" s="335">
        <f>+VLOOKUP($C135,'6.Verdelingsmatrix baten'!$A:$AP,42,FALSE)</f>
        <v>0</v>
      </c>
      <c r="I135" s="335">
        <f t="shared" si="17"/>
        <v>0</v>
      </c>
      <c r="J135" s="335">
        <f t="shared" si="18"/>
        <v>0</v>
      </c>
      <c r="K135" s="335">
        <f t="shared" si="19"/>
        <v>0</v>
      </c>
      <c r="L135" s="286"/>
    </row>
    <row r="136" spans="1:12" x14ac:dyDescent="0.2">
      <c r="A136" s="286"/>
      <c r="B136" s="290"/>
      <c r="C136" s="287" t="s">
        <v>743</v>
      </c>
      <c r="D136" s="335">
        <f>+VLOOKUP($C136,'7.Balansstanden'!$D:$H,3,FALSE)</f>
        <v>0</v>
      </c>
      <c r="E136" s="335">
        <f>+VLOOKUP($C136,'7.Balansstanden'!$D:$H,5,FALSE)</f>
        <v>0</v>
      </c>
      <c r="F136" s="335">
        <f t="shared" si="16"/>
        <v>0</v>
      </c>
      <c r="G136" s="335">
        <f>+VLOOKUP($C136,'5.Verdelingsmatrix lasten'!$A:$AN,40,FALSE)</f>
        <v>0</v>
      </c>
      <c r="H136" s="335">
        <f>+VLOOKUP($C136,'6.Verdelingsmatrix baten'!$A:$AP,42,FALSE)</f>
        <v>0</v>
      </c>
      <c r="I136" s="335">
        <f t="shared" si="17"/>
        <v>0</v>
      </c>
      <c r="J136" s="335">
        <f t="shared" si="18"/>
        <v>0</v>
      </c>
      <c r="K136" s="335">
        <f t="shared" si="19"/>
        <v>0</v>
      </c>
      <c r="L136" s="286"/>
    </row>
    <row r="137" spans="1:12" x14ac:dyDescent="0.2">
      <c r="A137" s="286"/>
      <c r="B137" s="290"/>
      <c r="C137" s="287" t="s">
        <v>744</v>
      </c>
      <c r="D137" s="335">
        <f>+VLOOKUP($C137,'7.Balansstanden'!$D:$H,3,FALSE)</f>
        <v>0</v>
      </c>
      <c r="E137" s="335">
        <f>+VLOOKUP($C137,'7.Balansstanden'!$D:$H,5,FALSE)</f>
        <v>0</v>
      </c>
      <c r="F137" s="335">
        <f t="shared" si="16"/>
        <v>0</v>
      </c>
      <c r="G137" s="335">
        <f>+VLOOKUP($C137,'5.Verdelingsmatrix lasten'!$A:$AN,40,FALSE)</f>
        <v>0</v>
      </c>
      <c r="H137" s="335">
        <f>+VLOOKUP($C137,'6.Verdelingsmatrix baten'!$A:$AP,42,FALSE)</f>
        <v>0</v>
      </c>
      <c r="I137" s="335">
        <f t="shared" si="17"/>
        <v>0</v>
      </c>
      <c r="J137" s="335">
        <f t="shared" si="18"/>
        <v>0</v>
      </c>
      <c r="K137" s="335">
        <f t="shared" si="19"/>
        <v>0</v>
      </c>
      <c r="L137" s="286"/>
    </row>
    <row r="138" spans="1:12" x14ac:dyDescent="0.2">
      <c r="A138" s="286"/>
      <c r="B138" s="290"/>
      <c r="C138" s="287" t="s">
        <v>745</v>
      </c>
      <c r="D138" s="335">
        <f>+VLOOKUP($C138,'7.Balansstanden'!$D:$H,3,FALSE)</f>
        <v>0</v>
      </c>
      <c r="E138" s="335">
        <f>+VLOOKUP($C138,'7.Balansstanden'!$D:$H,5,FALSE)</f>
        <v>0</v>
      </c>
      <c r="F138" s="335">
        <f t="shared" si="16"/>
        <v>0</v>
      </c>
      <c r="G138" s="335">
        <f>+VLOOKUP($C138,'5.Verdelingsmatrix lasten'!$A:$AN,40,FALSE)</f>
        <v>0</v>
      </c>
      <c r="H138" s="335">
        <f>+VLOOKUP($C138,'6.Verdelingsmatrix baten'!$A:$AP,42,FALSE)</f>
        <v>0</v>
      </c>
      <c r="I138" s="335">
        <f t="shared" si="17"/>
        <v>0</v>
      </c>
      <c r="J138" s="335">
        <f t="shared" si="18"/>
        <v>0</v>
      </c>
      <c r="K138" s="335">
        <f t="shared" si="19"/>
        <v>0</v>
      </c>
      <c r="L138" s="286"/>
    </row>
    <row r="139" spans="1:12" x14ac:dyDescent="0.2">
      <c r="A139" s="286"/>
      <c r="B139" s="290"/>
      <c r="C139" s="287" t="s">
        <v>338</v>
      </c>
      <c r="D139" s="335">
        <f>+VLOOKUP($C139,'7.Balansstanden'!$D:$H,3,FALSE)</f>
        <v>215176</v>
      </c>
      <c r="E139" s="335">
        <f>+VLOOKUP($C139,'7.Balansstanden'!$D:$H,5,FALSE)</f>
        <v>172302</v>
      </c>
      <c r="F139" s="335">
        <f t="shared" si="8"/>
        <v>-42874</v>
      </c>
      <c r="G139" s="335">
        <f>+VLOOKUP($C139,'5.Verdelingsmatrix lasten'!$A:$AN,40,FALSE)</f>
        <v>-42874</v>
      </c>
      <c r="H139" s="335">
        <f>+VLOOKUP($C139,'6.Verdelingsmatrix baten'!$A:$AP,42,FALSE)</f>
        <v>0</v>
      </c>
      <c r="I139" s="335">
        <f t="shared" si="9"/>
        <v>-42874</v>
      </c>
      <c r="J139" s="335">
        <f t="shared" si="10"/>
        <v>0</v>
      </c>
      <c r="K139" s="335">
        <f t="shared" si="11"/>
        <v>387478</v>
      </c>
      <c r="L139" s="286"/>
    </row>
    <row r="140" spans="1:12" x14ac:dyDescent="0.2">
      <c r="A140" s="286"/>
      <c r="B140" s="290"/>
      <c r="C140" s="287" t="s">
        <v>340</v>
      </c>
      <c r="D140" s="335">
        <f>+VLOOKUP($C140,'7.Balansstanden'!$D:$H,3,FALSE)</f>
        <v>1570</v>
      </c>
      <c r="E140" s="335">
        <f>+VLOOKUP($C140,'7.Balansstanden'!$D:$H,5,FALSE)</f>
        <v>1570</v>
      </c>
      <c r="F140" s="335">
        <f t="shared" si="8"/>
        <v>0</v>
      </c>
      <c r="G140" s="335">
        <f>+VLOOKUP($C140,'5.Verdelingsmatrix lasten'!$A:$AN,40,FALSE)</f>
        <v>0</v>
      </c>
      <c r="H140" s="335">
        <f>+VLOOKUP($C140,'6.Verdelingsmatrix baten'!$A:$AP,42,FALSE)</f>
        <v>0</v>
      </c>
      <c r="I140" s="335">
        <f t="shared" si="9"/>
        <v>0</v>
      </c>
      <c r="J140" s="335">
        <f t="shared" si="10"/>
        <v>0</v>
      </c>
      <c r="K140" s="335">
        <f t="shared" si="11"/>
        <v>3140</v>
      </c>
      <c r="L140" s="286"/>
    </row>
    <row r="141" spans="1:12" x14ac:dyDescent="0.2">
      <c r="A141" s="286"/>
      <c r="B141" s="290"/>
      <c r="C141" s="287" t="s">
        <v>342</v>
      </c>
      <c r="D141" s="335">
        <f>+VLOOKUP($C141,'7.Balansstanden'!$D:$H,3,FALSE)</f>
        <v>19182</v>
      </c>
      <c r="E141" s="335">
        <f>+VLOOKUP($C141,'7.Balansstanden'!$D:$H,5,FALSE)</f>
        <v>14879</v>
      </c>
      <c r="F141" s="335">
        <f t="shared" si="8"/>
        <v>-4303</v>
      </c>
      <c r="G141" s="335">
        <f>+VLOOKUP($C141,'5.Verdelingsmatrix lasten'!$A:$AN,40,FALSE)</f>
        <v>-4302</v>
      </c>
      <c r="H141" s="335">
        <f>+VLOOKUP($C141,'6.Verdelingsmatrix baten'!$A:$AP,42,FALSE)</f>
        <v>0</v>
      </c>
      <c r="I141" s="335">
        <f t="shared" si="9"/>
        <v>-4302</v>
      </c>
      <c r="J141" s="335">
        <f t="shared" si="10"/>
        <v>1</v>
      </c>
      <c r="K141" s="335">
        <f t="shared" si="11"/>
        <v>34061</v>
      </c>
      <c r="L141" s="286"/>
    </row>
    <row r="142" spans="1:12" x14ac:dyDescent="0.2">
      <c r="A142" s="286"/>
      <c r="B142" s="290"/>
      <c r="C142" s="287" t="s">
        <v>344</v>
      </c>
      <c r="D142" s="335">
        <f>+VLOOKUP($C142,'7.Balansstanden'!$D:$H,3,FALSE)</f>
        <v>0</v>
      </c>
      <c r="E142" s="335">
        <f>+VLOOKUP($C142,'7.Balansstanden'!$D:$H,5,FALSE)</f>
        <v>0</v>
      </c>
      <c r="F142" s="335">
        <f t="shared" si="8"/>
        <v>0</v>
      </c>
      <c r="G142" s="335">
        <f>+VLOOKUP($C142,'5.Verdelingsmatrix lasten'!$A:$AN,40,FALSE)</f>
        <v>0</v>
      </c>
      <c r="H142" s="335">
        <f>+VLOOKUP($C142,'6.Verdelingsmatrix baten'!$A:$AP,42,FALSE)</f>
        <v>0</v>
      </c>
      <c r="I142" s="335">
        <f t="shared" si="9"/>
        <v>0</v>
      </c>
      <c r="J142" s="335">
        <f t="shared" si="10"/>
        <v>0</v>
      </c>
      <c r="K142" s="335">
        <f t="shared" si="11"/>
        <v>0</v>
      </c>
      <c r="L142" s="286"/>
    </row>
    <row r="143" spans="1:12" x14ac:dyDescent="0.2">
      <c r="A143" s="286"/>
      <c r="B143" s="290"/>
      <c r="C143" s="287" t="s">
        <v>346</v>
      </c>
      <c r="D143" s="335">
        <f>+VLOOKUP($C143,'7.Balansstanden'!$D:$H,3,FALSE)</f>
        <v>0</v>
      </c>
      <c r="E143" s="335">
        <f>+VLOOKUP($C143,'7.Balansstanden'!$D:$H,5,FALSE)</f>
        <v>0</v>
      </c>
      <c r="F143" s="335">
        <f t="shared" si="8"/>
        <v>0</v>
      </c>
      <c r="G143" s="335">
        <f>+VLOOKUP($C143,'5.Verdelingsmatrix lasten'!$A:$AN,40,FALSE)</f>
        <v>0</v>
      </c>
      <c r="H143" s="335">
        <f>+VLOOKUP($C143,'6.Verdelingsmatrix baten'!$A:$AP,42,FALSE)</f>
        <v>0</v>
      </c>
      <c r="I143" s="335">
        <f t="shared" si="9"/>
        <v>0</v>
      </c>
      <c r="J143" s="335">
        <f t="shared" si="10"/>
        <v>0</v>
      </c>
      <c r="K143" s="335">
        <f t="shared" si="11"/>
        <v>0</v>
      </c>
      <c r="L143" s="286"/>
    </row>
    <row r="144" spans="1:12" x14ac:dyDescent="0.2">
      <c r="A144" s="286"/>
      <c r="B144" s="290"/>
      <c r="C144" s="287" t="s">
        <v>348</v>
      </c>
      <c r="D144" s="335">
        <f>+VLOOKUP($C144,'7.Balansstanden'!$D:$H,3,FALSE)</f>
        <v>0</v>
      </c>
      <c r="E144" s="335">
        <f>+VLOOKUP($C144,'7.Balansstanden'!$D:$H,5,FALSE)</f>
        <v>0</v>
      </c>
      <c r="F144" s="335">
        <f t="shared" si="8"/>
        <v>0</v>
      </c>
      <c r="G144" s="335">
        <f>+VLOOKUP($C144,'5.Verdelingsmatrix lasten'!$A:$AN,40,FALSE)</f>
        <v>0</v>
      </c>
      <c r="H144" s="335">
        <f>+VLOOKUP($C144,'6.Verdelingsmatrix baten'!$A:$AP,42,FALSE)</f>
        <v>0</v>
      </c>
      <c r="I144" s="335">
        <f t="shared" si="9"/>
        <v>0</v>
      </c>
      <c r="J144" s="335">
        <f t="shared" si="10"/>
        <v>0</v>
      </c>
      <c r="K144" s="335">
        <f t="shared" si="11"/>
        <v>0</v>
      </c>
      <c r="L144" s="286"/>
    </row>
    <row r="145" spans="1:12" x14ac:dyDescent="0.2">
      <c r="A145" s="286"/>
      <c r="B145" s="290"/>
      <c r="C145" s="287" t="s">
        <v>350</v>
      </c>
      <c r="D145" s="335">
        <f>+VLOOKUP($C145,'7.Balansstanden'!$D:$H,3,FALSE)</f>
        <v>18</v>
      </c>
      <c r="E145" s="335">
        <f>+VLOOKUP($C145,'7.Balansstanden'!$D:$H,5,FALSE)</f>
        <v>6</v>
      </c>
      <c r="F145" s="335">
        <f t="shared" si="8"/>
        <v>-12</v>
      </c>
      <c r="G145" s="335">
        <f>+VLOOKUP($C145,'5.Verdelingsmatrix lasten'!$A:$AN,40,FALSE)</f>
        <v>-12</v>
      </c>
      <c r="H145" s="335">
        <f>+VLOOKUP($C145,'6.Verdelingsmatrix baten'!$A:$AP,42,FALSE)</f>
        <v>0</v>
      </c>
      <c r="I145" s="335">
        <f t="shared" si="9"/>
        <v>-12</v>
      </c>
      <c r="J145" s="335">
        <f t="shared" si="10"/>
        <v>0</v>
      </c>
      <c r="K145" s="335">
        <f t="shared" si="11"/>
        <v>24</v>
      </c>
      <c r="L145" s="286"/>
    </row>
    <row r="146" spans="1:12" x14ac:dyDescent="0.2">
      <c r="A146" s="286"/>
      <c r="B146" s="290"/>
      <c r="C146" s="287" t="s">
        <v>352</v>
      </c>
      <c r="D146" s="335">
        <f>+VLOOKUP($C146,'7.Balansstanden'!$D:$H,3,FALSE)</f>
        <v>213</v>
      </c>
      <c r="E146" s="335">
        <f>+VLOOKUP($C146,'7.Balansstanden'!$D:$H,5,FALSE)</f>
        <v>1163</v>
      </c>
      <c r="F146" s="335">
        <f t="shared" ref="F146:F147" si="20">+E146-D146</f>
        <v>950</v>
      </c>
      <c r="G146" s="335">
        <f>+VLOOKUP($C146,'5.Verdelingsmatrix lasten'!$A:$AN,40,FALSE)</f>
        <v>1383</v>
      </c>
      <c r="H146" s="335">
        <f>+VLOOKUP($C146,'6.Verdelingsmatrix baten'!$A:$AP,42,FALSE)</f>
        <v>434</v>
      </c>
      <c r="I146" s="335">
        <f t="shared" ref="I146:I147" si="21">+G146-H146</f>
        <v>949</v>
      </c>
      <c r="J146" s="335">
        <f t="shared" ref="J146:J147" si="22">ABS(+F146-I146)</f>
        <v>1</v>
      </c>
      <c r="K146" s="335">
        <f t="shared" ref="K146:K147" si="23">ABS(D146)+ABS(E146)</f>
        <v>1376</v>
      </c>
      <c r="L146" s="286"/>
    </row>
    <row r="147" spans="1:12" x14ac:dyDescent="0.2">
      <c r="A147" s="286"/>
      <c r="B147" s="290"/>
      <c r="C147" s="287" t="s">
        <v>354</v>
      </c>
      <c r="D147" s="335">
        <f>+VLOOKUP($C147,'7.Balansstanden'!$D:$H,3,FALSE)</f>
        <v>38615</v>
      </c>
      <c r="E147" s="335">
        <f>+VLOOKUP($C147,'7.Balansstanden'!$D:$H,5,FALSE)</f>
        <v>19380</v>
      </c>
      <c r="F147" s="335">
        <f t="shared" si="20"/>
        <v>-19235</v>
      </c>
      <c r="G147" s="335">
        <f>+VLOOKUP($C147,'5.Verdelingsmatrix lasten'!$A:$AN,40,FALSE)</f>
        <v>-19235</v>
      </c>
      <c r="H147" s="335">
        <f>+VLOOKUP($C147,'6.Verdelingsmatrix baten'!$A:$AP,42,FALSE)</f>
        <v>0</v>
      </c>
      <c r="I147" s="335">
        <f t="shared" si="21"/>
        <v>-19235</v>
      </c>
      <c r="J147" s="335">
        <f t="shared" si="22"/>
        <v>0</v>
      </c>
      <c r="K147" s="335">
        <f t="shared" si="23"/>
        <v>57995</v>
      </c>
      <c r="L147" s="286"/>
    </row>
    <row r="148" spans="1:12" x14ac:dyDescent="0.2">
      <c r="A148" s="286"/>
      <c r="B148" s="290"/>
      <c r="C148" s="287" t="s">
        <v>356</v>
      </c>
      <c r="D148" s="335">
        <f>+VLOOKUP($C148,'7.Balansstanden'!$D:$H,3,FALSE)</f>
        <v>68604</v>
      </c>
      <c r="E148" s="335">
        <f>+VLOOKUP($C148,'7.Balansstanden'!$D:$H,5,FALSE)</f>
        <v>24105</v>
      </c>
      <c r="F148" s="335">
        <f t="shared" ref="F148:F151" si="24">+E148-D148</f>
        <v>-44499</v>
      </c>
      <c r="G148" s="335">
        <f>+VLOOKUP($C148,'5.Verdelingsmatrix lasten'!$A:$AN,40,FALSE)</f>
        <v>-44499</v>
      </c>
      <c r="H148" s="335">
        <f>+VLOOKUP($C148,'6.Verdelingsmatrix baten'!$A:$AP,42,FALSE)</f>
        <v>0</v>
      </c>
      <c r="I148" s="335">
        <f t="shared" ref="I148:I151" si="25">+G148-H148</f>
        <v>-44499</v>
      </c>
      <c r="J148" s="335">
        <f t="shared" ref="J148:J151" si="26">ABS(+F148-I148)</f>
        <v>0</v>
      </c>
      <c r="K148" s="335">
        <f t="shared" ref="K148:K151" si="27">ABS(D148)+ABS(E148)</f>
        <v>92709</v>
      </c>
      <c r="L148" s="286"/>
    </row>
    <row r="149" spans="1:12" x14ac:dyDescent="0.2">
      <c r="A149" s="286"/>
      <c r="B149" s="290"/>
      <c r="C149" s="287" t="s">
        <v>750</v>
      </c>
      <c r="D149" s="335">
        <f>+VLOOKUP($C149,'7.Balansstanden'!$D:$H,3,FALSE)</f>
        <v>3</v>
      </c>
      <c r="E149" s="335">
        <f>+VLOOKUP($C149,'7.Balansstanden'!$D:$H,5,FALSE)</f>
        <v>3</v>
      </c>
      <c r="F149" s="335">
        <f t="shared" si="24"/>
        <v>0</v>
      </c>
      <c r="G149" s="335">
        <f>+VLOOKUP($C149,'5.Verdelingsmatrix lasten'!$A:$AN,40,FALSE)</f>
        <v>0</v>
      </c>
      <c r="H149" s="335">
        <f>+VLOOKUP($C149,'6.Verdelingsmatrix baten'!$A:$AP,42,FALSE)</f>
        <v>0</v>
      </c>
      <c r="I149" s="335">
        <f t="shared" si="25"/>
        <v>0</v>
      </c>
      <c r="J149" s="335">
        <f t="shared" si="26"/>
        <v>0</v>
      </c>
      <c r="K149" s="335">
        <f t="shared" si="27"/>
        <v>6</v>
      </c>
      <c r="L149" s="286"/>
    </row>
    <row r="150" spans="1:12" x14ac:dyDescent="0.2">
      <c r="A150" s="286"/>
      <c r="B150" s="290"/>
      <c r="C150" s="287" t="s">
        <v>751</v>
      </c>
      <c r="D150" s="335">
        <f>+VLOOKUP($C150,'7.Balansstanden'!$D:$H,3,FALSE)</f>
        <v>4421</v>
      </c>
      <c r="E150" s="335">
        <f>+VLOOKUP($C150,'7.Balansstanden'!$D:$H,5,FALSE)</f>
        <v>538</v>
      </c>
      <c r="F150" s="335">
        <f t="shared" si="24"/>
        <v>-3883</v>
      </c>
      <c r="G150" s="335">
        <f>+VLOOKUP($C150,'5.Verdelingsmatrix lasten'!$A:$AN,40,FALSE)</f>
        <v>-3882</v>
      </c>
      <c r="H150" s="335">
        <f>+VLOOKUP($C150,'6.Verdelingsmatrix baten'!$A:$AP,42,FALSE)</f>
        <v>0</v>
      </c>
      <c r="I150" s="335">
        <f t="shared" si="25"/>
        <v>-3882</v>
      </c>
      <c r="J150" s="335">
        <f t="shared" si="26"/>
        <v>1</v>
      </c>
      <c r="K150" s="335">
        <f t="shared" si="27"/>
        <v>4959</v>
      </c>
      <c r="L150" s="286"/>
    </row>
    <row r="151" spans="1:12" x14ac:dyDescent="0.2">
      <c r="A151" s="286"/>
      <c r="B151" s="290"/>
      <c r="C151" s="287" t="s">
        <v>752</v>
      </c>
      <c r="D151" s="335">
        <f>+VLOOKUP($C151,'7.Balansstanden'!$D:$H,3,FALSE)</f>
        <v>0</v>
      </c>
      <c r="E151" s="335">
        <f>+VLOOKUP($C151,'7.Balansstanden'!$D:$H,5,FALSE)</f>
        <v>0</v>
      </c>
      <c r="F151" s="335">
        <f t="shared" si="24"/>
        <v>0</v>
      </c>
      <c r="G151" s="335">
        <f>+VLOOKUP($C151,'5.Verdelingsmatrix lasten'!$A:$AN,40,FALSE)</f>
        <v>0</v>
      </c>
      <c r="H151" s="335">
        <f>+VLOOKUP($C151,'6.Verdelingsmatrix baten'!$A:$AP,42,FALSE)</f>
        <v>0</v>
      </c>
      <c r="I151" s="335">
        <f t="shared" si="25"/>
        <v>0</v>
      </c>
      <c r="J151" s="335">
        <f t="shared" si="26"/>
        <v>0</v>
      </c>
      <c r="K151" s="335">
        <f t="shared" si="27"/>
        <v>0</v>
      </c>
      <c r="L151" s="286"/>
    </row>
    <row r="152" spans="1:12" x14ac:dyDescent="0.2">
      <c r="A152" s="286"/>
      <c r="B152" s="290"/>
      <c r="C152" s="287" t="s">
        <v>359</v>
      </c>
      <c r="D152" s="320">
        <f>+VLOOKUP($C152,'7.Balansstanden'!$D:$H,3,FALSE)</f>
        <v>940883</v>
      </c>
      <c r="E152" s="320">
        <f>+VLOOKUP($C152,'7.Balansstanden'!$D:$H,5,FALSE)</f>
        <v>1018313</v>
      </c>
      <c r="F152" s="320">
        <f t="shared" si="8"/>
        <v>77430</v>
      </c>
      <c r="G152" s="320">
        <f>+VLOOKUP($C152,'5.Verdelingsmatrix lasten'!$A:$AN,40,FALSE)</f>
        <v>8000</v>
      </c>
      <c r="H152" s="320">
        <f>+VLOOKUP($C152,'6.Verdelingsmatrix baten'!$A:$AP,42,FALSE)</f>
        <v>85429</v>
      </c>
      <c r="I152" s="320">
        <f>+H152-G152</f>
        <v>77429</v>
      </c>
      <c r="J152" s="320">
        <f>IF('4.Informatie'!$C$8&lt;&gt;5,0,ABS(+F152-I152))</f>
        <v>0</v>
      </c>
      <c r="K152" s="320">
        <f>IF('4.Informatie'!$C$8&lt;&gt;5,0,ABS(D152)+ABS(E152))</f>
        <v>0</v>
      </c>
      <c r="L152" s="286"/>
    </row>
    <row r="153" spans="1:12" x14ac:dyDescent="0.2">
      <c r="A153" s="286"/>
      <c r="B153" s="290"/>
      <c r="C153" s="287" t="s">
        <v>361</v>
      </c>
      <c r="D153" s="320">
        <f>+VLOOKUP($C153,'7.Balansstanden'!$D:$H,3,FALSE)</f>
        <v>637887</v>
      </c>
      <c r="E153" s="320">
        <f>+VLOOKUP($C153,'7.Balansstanden'!$D:$H,5,FALSE)</f>
        <v>672563</v>
      </c>
      <c r="F153" s="320">
        <f t="shared" si="8"/>
        <v>34676</v>
      </c>
      <c r="G153" s="320">
        <f>+VLOOKUP($C153,'5.Verdelingsmatrix lasten'!$A:$AN,40,FALSE)</f>
        <v>20709</v>
      </c>
      <c r="H153" s="320">
        <f>+VLOOKUP($C153,'6.Verdelingsmatrix baten'!$A:$AP,42,FALSE)</f>
        <v>55385</v>
      </c>
      <c r="I153" s="320">
        <f t="shared" ref="I153:I180" si="28">+H153-G153</f>
        <v>34676</v>
      </c>
      <c r="J153" s="320">
        <f>IF('4.Informatie'!$C$8&lt;&gt;5,0,ABS(+F153-I153))</f>
        <v>0</v>
      </c>
      <c r="K153" s="320">
        <f>IF('4.Informatie'!$C$8&lt;&gt;5,0,ABS(D153)+ABS(E153))</f>
        <v>0</v>
      </c>
      <c r="L153" s="286"/>
    </row>
    <row r="154" spans="1:12" x14ac:dyDescent="0.2">
      <c r="A154" s="286"/>
      <c r="B154" s="290"/>
      <c r="C154" s="287" t="s">
        <v>363</v>
      </c>
      <c r="D154" s="320">
        <f>+VLOOKUP($C154,'7.Balansstanden'!$D:$H,3,FALSE)</f>
        <v>85303</v>
      </c>
      <c r="E154" s="320">
        <f>+VLOOKUP($C154,'7.Balansstanden'!$D:$H,5,FALSE)</f>
        <v>0</v>
      </c>
      <c r="F154" s="320">
        <f t="shared" si="8"/>
        <v>-85303</v>
      </c>
      <c r="G154" s="320">
        <f>+VLOOKUP($C154,'5.Verdelingsmatrix lasten'!$A:$AN,40,FALSE)</f>
        <v>0</v>
      </c>
      <c r="H154" s="320">
        <f>+VLOOKUP($C154,'6.Verdelingsmatrix baten'!$A:$AP,42,FALSE)</f>
        <v>-85303</v>
      </c>
      <c r="I154" s="320">
        <f t="shared" si="28"/>
        <v>-85303</v>
      </c>
      <c r="J154" s="320">
        <f>IF('4.Informatie'!$C$8&lt;&gt;5,0,ABS(+F154-I154))</f>
        <v>0</v>
      </c>
      <c r="K154" s="320">
        <f>IF('4.Informatie'!$C$8&lt;&gt;5,0,ABS(D154)+ABS(E154))</f>
        <v>0</v>
      </c>
      <c r="L154" s="286"/>
    </row>
    <row r="155" spans="1:12" x14ac:dyDescent="0.2">
      <c r="A155" s="286"/>
      <c r="B155" s="290"/>
      <c r="C155" s="287" t="s">
        <v>365</v>
      </c>
      <c r="D155" s="320">
        <f>+VLOOKUP($C155,'7.Balansstanden'!$D:$H,3,FALSE)</f>
        <v>76017</v>
      </c>
      <c r="E155" s="320">
        <f>+VLOOKUP($C155,'7.Balansstanden'!$D:$H,5,FALSE)</f>
        <v>77199</v>
      </c>
      <c r="F155" s="320">
        <f t="shared" si="8"/>
        <v>1182</v>
      </c>
      <c r="G155" s="320">
        <f>+VLOOKUP($C155,'5.Verdelingsmatrix lasten'!$A:$AN,40,FALSE)</f>
        <v>2405</v>
      </c>
      <c r="H155" s="320">
        <f>+VLOOKUP($C155,'6.Verdelingsmatrix baten'!$A:$AP,42,FALSE)</f>
        <v>3587</v>
      </c>
      <c r="I155" s="320">
        <f t="shared" si="28"/>
        <v>1182</v>
      </c>
      <c r="J155" s="320">
        <f>IF('4.Informatie'!$C$8&lt;&gt;5,0,ABS(+F155-I155))</f>
        <v>0</v>
      </c>
      <c r="K155" s="320">
        <f>IF('4.Informatie'!$C$8&lt;&gt;5,0,ABS(D155)+ABS(E155))</f>
        <v>0</v>
      </c>
      <c r="L155" s="286"/>
    </row>
    <row r="156" spans="1:12" x14ac:dyDescent="0.2">
      <c r="A156" s="286"/>
      <c r="B156" s="290"/>
      <c r="C156" s="287" t="s">
        <v>367</v>
      </c>
      <c r="D156" s="335">
        <f>+VLOOKUP($C156,'7.Balansstanden'!$D:$H,3,FALSE)</f>
        <v>0</v>
      </c>
      <c r="E156" s="335">
        <f>+VLOOKUP($C156,'7.Balansstanden'!$D:$H,5,FALSE)</f>
        <v>0</v>
      </c>
      <c r="F156" s="335">
        <f t="shared" si="8"/>
        <v>0</v>
      </c>
      <c r="G156" s="335">
        <f>+VLOOKUP($C156,'5.Verdelingsmatrix lasten'!$A:$AN,40,FALSE)</f>
        <v>0</v>
      </c>
      <c r="H156" s="335">
        <f>+VLOOKUP($C156,'6.Verdelingsmatrix baten'!$A:$AP,42,FALSE)</f>
        <v>0</v>
      </c>
      <c r="I156" s="335">
        <f t="shared" si="28"/>
        <v>0</v>
      </c>
      <c r="J156" s="335">
        <f t="shared" si="10"/>
        <v>0</v>
      </c>
      <c r="K156" s="335">
        <f t="shared" si="11"/>
        <v>0</v>
      </c>
      <c r="L156" s="286"/>
    </row>
    <row r="157" spans="1:12" x14ac:dyDescent="0.2">
      <c r="A157" s="286"/>
      <c r="B157" s="290"/>
      <c r="C157" s="287" t="s">
        <v>369</v>
      </c>
      <c r="D157" s="335">
        <f>+VLOOKUP($C157,'7.Balansstanden'!$D:$H,3,FALSE)</f>
        <v>0</v>
      </c>
      <c r="E157" s="335">
        <f>+VLOOKUP($C157,'7.Balansstanden'!$D:$H,5,FALSE)</f>
        <v>0</v>
      </c>
      <c r="F157" s="335">
        <f t="shared" si="8"/>
        <v>0</v>
      </c>
      <c r="G157" s="335">
        <f>+VLOOKUP($C157,'5.Verdelingsmatrix lasten'!$A:$AN,40,FALSE)</f>
        <v>0</v>
      </c>
      <c r="H157" s="335">
        <f>+VLOOKUP($C157,'6.Verdelingsmatrix baten'!$A:$AP,42,FALSE)</f>
        <v>0</v>
      </c>
      <c r="I157" s="335">
        <f t="shared" si="28"/>
        <v>0</v>
      </c>
      <c r="J157" s="335">
        <f t="shared" si="10"/>
        <v>0</v>
      </c>
      <c r="K157" s="335">
        <f t="shared" si="11"/>
        <v>0</v>
      </c>
      <c r="L157" s="286"/>
    </row>
    <row r="158" spans="1:12" x14ac:dyDescent="0.2">
      <c r="A158" s="286"/>
      <c r="B158" s="290"/>
      <c r="C158" s="287" t="s">
        <v>371</v>
      </c>
      <c r="D158" s="335">
        <f>+VLOOKUP($C158,'7.Balansstanden'!$D:$H,3,FALSE)</f>
        <v>363</v>
      </c>
      <c r="E158" s="335">
        <f>+VLOOKUP($C158,'7.Balansstanden'!$D:$H,5,FALSE)</f>
        <v>363</v>
      </c>
      <c r="F158" s="335">
        <f t="shared" si="8"/>
        <v>0</v>
      </c>
      <c r="G158" s="335">
        <f>+VLOOKUP($C158,'5.Verdelingsmatrix lasten'!$A:$AN,40,FALSE)</f>
        <v>0</v>
      </c>
      <c r="H158" s="335">
        <f>+VLOOKUP($C158,'6.Verdelingsmatrix baten'!$A:$AP,42,FALSE)</f>
        <v>0</v>
      </c>
      <c r="I158" s="335">
        <f t="shared" si="28"/>
        <v>0</v>
      </c>
      <c r="J158" s="335">
        <f t="shared" si="10"/>
        <v>0</v>
      </c>
      <c r="K158" s="335">
        <f t="shared" si="11"/>
        <v>726</v>
      </c>
      <c r="L158" s="286"/>
    </row>
    <row r="159" spans="1:12" x14ac:dyDescent="0.2">
      <c r="A159" s="286"/>
      <c r="B159" s="290"/>
      <c r="C159" s="287" t="s">
        <v>373</v>
      </c>
      <c r="D159" s="335">
        <f>+VLOOKUP($C159,'7.Balansstanden'!$D:$H,3,FALSE)</f>
        <v>0</v>
      </c>
      <c r="E159" s="335">
        <f>+VLOOKUP($C159,'7.Balansstanden'!$D:$H,5,FALSE)</f>
        <v>0</v>
      </c>
      <c r="F159" s="335">
        <f t="shared" ref="F159:F163" si="29">+E159-D159</f>
        <v>0</v>
      </c>
      <c r="G159" s="335">
        <f>+VLOOKUP($C159,'5.Verdelingsmatrix lasten'!$A:$AN,40,FALSE)</f>
        <v>0</v>
      </c>
      <c r="H159" s="335">
        <f>+VLOOKUP($C159,'6.Verdelingsmatrix baten'!$A:$AP,42,FALSE)</f>
        <v>0</v>
      </c>
      <c r="I159" s="335">
        <f t="shared" ref="I159:I163" si="30">+H159-G159</f>
        <v>0</v>
      </c>
      <c r="J159" s="335">
        <f t="shared" ref="J159:J163" si="31">ABS(+F159-I159)</f>
        <v>0</v>
      </c>
      <c r="K159" s="335">
        <f t="shared" ref="K159:K163" si="32">ABS(D159)+ABS(E159)</f>
        <v>0</v>
      </c>
      <c r="L159" s="286"/>
    </row>
    <row r="160" spans="1:12" x14ac:dyDescent="0.2">
      <c r="A160" s="286"/>
      <c r="B160" s="290"/>
      <c r="C160" s="287" t="s">
        <v>375</v>
      </c>
      <c r="D160" s="335">
        <f>+VLOOKUP($C160,'7.Balansstanden'!$D:$H,3,FALSE)</f>
        <v>0</v>
      </c>
      <c r="E160" s="335">
        <f>+VLOOKUP($C160,'7.Balansstanden'!$D:$H,5,FALSE)</f>
        <v>0</v>
      </c>
      <c r="F160" s="335">
        <f t="shared" si="29"/>
        <v>0</v>
      </c>
      <c r="G160" s="335">
        <f>+VLOOKUP($C160,'5.Verdelingsmatrix lasten'!$A:$AN,40,FALSE)</f>
        <v>0</v>
      </c>
      <c r="H160" s="335">
        <f>+VLOOKUP($C160,'6.Verdelingsmatrix baten'!$A:$AP,42,FALSE)</f>
        <v>0</v>
      </c>
      <c r="I160" s="335">
        <f t="shared" si="30"/>
        <v>0</v>
      </c>
      <c r="J160" s="335">
        <f t="shared" si="31"/>
        <v>0</v>
      </c>
      <c r="K160" s="335">
        <f t="shared" si="32"/>
        <v>0</v>
      </c>
      <c r="L160" s="286"/>
    </row>
    <row r="161" spans="1:12" x14ac:dyDescent="0.2">
      <c r="A161" s="286"/>
      <c r="B161" s="290"/>
      <c r="C161" s="287" t="s">
        <v>776</v>
      </c>
      <c r="D161" s="335">
        <f>+VLOOKUP($C161,'7.Balansstanden'!$D:$H,3,FALSE)</f>
        <v>0</v>
      </c>
      <c r="E161" s="335">
        <f>+VLOOKUP($C161,'7.Balansstanden'!$D:$H,5,FALSE)</f>
        <v>0</v>
      </c>
      <c r="F161" s="335">
        <f t="shared" si="29"/>
        <v>0</v>
      </c>
      <c r="G161" s="335">
        <f>+VLOOKUP($C161,'5.Verdelingsmatrix lasten'!$A:$AN,40,FALSE)</f>
        <v>0</v>
      </c>
      <c r="H161" s="335">
        <f>+VLOOKUP($C161,'6.Verdelingsmatrix baten'!$A:$AP,42,FALSE)</f>
        <v>0</v>
      </c>
      <c r="I161" s="335">
        <f t="shared" si="30"/>
        <v>0</v>
      </c>
      <c r="J161" s="335">
        <f t="shared" si="31"/>
        <v>0</v>
      </c>
      <c r="K161" s="335">
        <f t="shared" si="32"/>
        <v>0</v>
      </c>
      <c r="L161" s="286"/>
    </row>
    <row r="162" spans="1:12" x14ac:dyDescent="0.2">
      <c r="A162" s="286"/>
      <c r="B162" s="290"/>
      <c r="C162" s="287" t="s">
        <v>777</v>
      </c>
      <c r="D162" s="335">
        <f>+VLOOKUP($C162,'7.Balansstanden'!$D:$H,3,FALSE)</f>
        <v>0</v>
      </c>
      <c r="E162" s="335">
        <f>+VLOOKUP($C162,'7.Balansstanden'!$D:$H,5,FALSE)</f>
        <v>0</v>
      </c>
      <c r="F162" s="335">
        <f t="shared" si="29"/>
        <v>0</v>
      </c>
      <c r="G162" s="335">
        <f>+VLOOKUP($C162,'5.Verdelingsmatrix lasten'!$A:$AN,40,FALSE)</f>
        <v>0</v>
      </c>
      <c r="H162" s="335">
        <f>+VLOOKUP($C162,'6.Verdelingsmatrix baten'!$A:$AP,42,FALSE)</f>
        <v>0</v>
      </c>
      <c r="I162" s="335">
        <f t="shared" si="30"/>
        <v>0</v>
      </c>
      <c r="J162" s="335">
        <f t="shared" si="31"/>
        <v>0</v>
      </c>
      <c r="K162" s="335">
        <f t="shared" si="32"/>
        <v>0</v>
      </c>
      <c r="L162" s="286"/>
    </row>
    <row r="163" spans="1:12" x14ac:dyDescent="0.2">
      <c r="A163" s="286"/>
      <c r="B163" s="290"/>
      <c r="C163" s="287" t="s">
        <v>778</v>
      </c>
      <c r="D163" s="335">
        <f>+VLOOKUP($C163,'7.Balansstanden'!$D:$H,3,FALSE)</f>
        <v>10532</v>
      </c>
      <c r="E163" s="335">
        <f>+VLOOKUP($C163,'7.Balansstanden'!$D:$H,5,FALSE)</f>
        <v>10532</v>
      </c>
      <c r="F163" s="335">
        <f t="shared" si="29"/>
        <v>0</v>
      </c>
      <c r="G163" s="335">
        <f>+VLOOKUP($C163,'5.Verdelingsmatrix lasten'!$A:$AN,40,FALSE)</f>
        <v>0</v>
      </c>
      <c r="H163" s="335">
        <f>+VLOOKUP($C163,'6.Verdelingsmatrix baten'!$A:$AP,42,FALSE)</f>
        <v>0</v>
      </c>
      <c r="I163" s="335">
        <f t="shared" si="30"/>
        <v>0</v>
      </c>
      <c r="J163" s="335">
        <f t="shared" si="31"/>
        <v>0</v>
      </c>
      <c r="K163" s="335">
        <f t="shared" si="32"/>
        <v>21064</v>
      </c>
      <c r="L163" s="286"/>
    </row>
    <row r="164" spans="1:12" x14ac:dyDescent="0.2">
      <c r="A164" s="286"/>
      <c r="B164" s="290"/>
      <c r="C164" s="287" t="s">
        <v>377</v>
      </c>
      <c r="D164" s="335">
        <f>+VLOOKUP($C164,'7.Balansstanden'!$D:$H,3,FALSE)</f>
        <v>19286</v>
      </c>
      <c r="E164" s="335">
        <f>+VLOOKUP($C164,'7.Balansstanden'!$D:$H,5,FALSE)</f>
        <v>17369</v>
      </c>
      <c r="F164" s="335">
        <f t="shared" si="8"/>
        <v>-1917</v>
      </c>
      <c r="G164" s="335">
        <f>+VLOOKUP($C164,'5.Verdelingsmatrix lasten'!$A:$AN,40,FALSE)</f>
        <v>0</v>
      </c>
      <c r="H164" s="335">
        <f>+VLOOKUP($C164,'6.Verdelingsmatrix baten'!$A:$AP,42,FALSE)</f>
        <v>-1917</v>
      </c>
      <c r="I164" s="335">
        <f t="shared" si="28"/>
        <v>-1917</v>
      </c>
      <c r="J164" s="335">
        <f t="shared" si="10"/>
        <v>0</v>
      </c>
      <c r="K164" s="335">
        <f t="shared" si="11"/>
        <v>36655</v>
      </c>
      <c r="L164" s="286"/>
    </row>
    <row r="165" spans="1:12" x14ac:dyDescent="0.2">
      <c r="A165" s="286"/>
      <c r="B165" s="290"/>
      <c r="C165" s="287" t="s">
        <v>379</v>
      </c>
      <c r="D165" s="335">
        <f>+VLOOKUP($C165,'7.Balansstanden'!$D:$H,3,FALSE)</f>
        <v>0</v>
      </c>
      <c r="E165" s="335">
        <f>+VLOOKUP($C165,'7.Balansstanden'!$D:$H,5,FALSE)</f>
        <v>0</v>
      </c>
      <c r="F165" s="335">
        <f t="shared" si="8"/>
        <v>0</v>
      </c>
      <c r="G165" s="335">
        <f>+VLOOKUP($C165,'5.Verdelingsmatrix lasten'!$A:$AN,40,FALSE)</f>
        <v>0</v>
      </c>
      <c r="H165" s="335">
        <f>+VLOOKUP($C165,'6.Verdelingsmatrix baten'!$A:$AP,42,FALSE)</f>
        <v>0</v>
      </c>
      <c r="I165" s="335">
        <f t="shared" si="28"/>
        <v>0</v>
      </c>
      <c r="J165" s="335">
        <f t="shared" si="10"/>
        <v>0</v>
      </c>
      <c r="K165" s="335">
        <f t="shared" si="11"/>
        <v>0</v>
      </c>
      <c r="L165" s="286"/>
    </row>
    <row r="166" spans="1:12" x14ac:dyDescent="0.2">
      <c r="A166" s="286"/>
      <c r="B166" s="290"/>
      <c r="C166" s="287" t="s">
        <v>381</v>
      </c>
      <c r="D166" s="335">
        <f>+VLOOKUP($C166,'7.Balansstanden'!$D:$H,3,FALSE)</f>
        <v>3563</v>
      </c>
      <c r="E166" s="335">
        <f>+VLOOKUP($C166,'7.Balansstanden'!$D:$H,5,FALSE)</f>
        <v>3063</v>
      </c>
      <c r="F166" s="335">
        <f t="shared" si="8"/>
        <v>-500</v>
      </c>
      <c r="G166" s="335">
        <f>+VLOOKUP($C166,'5.Verdelingsmatrix lasten'!$A:$AN,40,FALSE)</f>
        <v>0</v>
      </c>
      <c r="H166" s="335">
        <f>+VLOOKUP($C166,'6.Verdelingsmatrix baten'!$A:$AP,42,FALSE)</f>
        <v>-500</v>
      </c>
      <c r="I166" s="335">
        <f t="shared" si="28"/>
        <v>-500</v>
      </c>
      <c r="J166" s="335">
        <f t="shared" si="10"/>
        <v>0</v>
      </c>
      <c r="K166" s="335">
        <f t="shared" si="11"/>
        <v>6626</v>
      </c>
      <c r="L166" s="286"/>
    </row>
    <row r="167" spans="1:12" x14ac:dyDescent="0.2">
      <c r="A167" s="286"/>
      <c r="B167" s="290"/>
      <c r="C167" s="287" t="s">
        <v>383</v>
      </c>
      <c r="D167" s="335">
        <f>+VLOOKUP($C167,'7.Balansstanden'!$D:$H,3,FALSE)</f>
        <v>0</v>
      </c>
      <c r="E167" s="335">
        <f>+VLOOKUP($C167,'7.Balansstanden'!$D:$H,5,FALSE)</f>
        <v>0</v>
      </c>
      <c r="F167" s="335">
        <f t="shared" si="8"/>
        <v>0</v>
      </c>
      <c r="G167" s="335">
        <f>+VLOOKUP($C167,'5.Verdelingsmatrix lasten'!$A:$AN,40,FALSE)</f>
        <v>0</v>
      </c>
      <c r="H167" s="335">
        <f>+VLOOKUP($C167,'6.Verdelingsmatrix baten'!$A:$AP,42,FALSE)</f>
        <v>0</v>
      </c>
      <c r="I167" s="335">
        <f t="shared" si="28"/>
        <v>0</v>
      </c>
      <c r="J167" s="335">
        <f t="shared" si="10"/>
        <v>0</v>
      </c>
      <c r="K167" s="335">
        <f t="shared" si="11"/>
        <v>0</v>
      </c>
      <c r="L167" s="286"/>
    </row>
    <row r="168" spans="1:12" x14ac:dyDescent="0.2">
      <c r="A168" s="286"/>
      <c r="B168" s="290"/>
      <c r="C168" s="287" t="s">
        <v>619</v>
      </c>
      <c r="D168" s="335">
        <f>+VLOOKUP($C168,'7.Balansstanden'!$D:$H,3,FALSE)</f>
        <v>0</v>
      </c>
      <c r="E168" s="335">
        <f>+VLOOKUP($C168,'7.Balansstanden'!$D:$H,5,FALSE)</f>
        <v>0</v>
      </c>
      <c r="F168" s="335">
        <f t="shared" ref="F168:F172" si="33">+E168-D168</f>
        <v>0</v>
      </c>
      <c r="G168" s="335">
        <f>+VLOOKUP($C168,'5.Verdelingsmatrix lasten'!$A:$AN,40,FALSE)</f>
        <v>0</v>
      </c>
      <c r="H168" s="335">
        <f>+VLOOKUP($C168,'6.Verdelingsmatrix baten'!$A:$AP,42,FALSE)</f>
        <v>0</v>
      </c>
      <c r="I168" s="335">
        <f t="shared" ref="I168:I172" si="34">+H168-G168</f>
        <v>0</v>
      </c>
      <c r="J168" s="335">
        <f t="shared" ref="J168:J172" si="35">ABS(+F168-I168)</f>
        <v>0</v>
      </c>
      <c r="K168" s="335">
        <f t="shared" ref="K168:K172" si="36">ABS(D168)+ABS(E168)</f>
        <v>0</v>
      </c>
      <c r="L168" s="286"/>
    </row>
    <row r="169" spans="1:12" x14ac:dyDescent="0.2">
      <c r="A169" s="286"/>
      <c r="B169" s="290"/>
      <c r="C169" s="287" t="s">
        <v>387</v>
      </c>
      <c r="D169" s="335">
        <f>+VLOOKUP($C169,'7.Balansstanden'!$D:$H,3,FALSE)</f>
        <v>0</v>
      </c>
      <c r="E169" s="335">
        <f>+VLOOKUP($C169,'7.Balansstanden'!$D:$H,5,FALSE)</f>
        <v>0</v>
      </c>
      <c r="F169" s="335">
        <f t="shared" si="33"/>
        <v>0</v>
      </c>
      <c r="G169" s="335">
        <f>+VLOOKUP($C169,'5.Verdelingsmatrix lasten'!$A:$AN,40,FALSE)</f>
        <v>0</v>
      </c>
      <c r="H169" s="335">
        <f>+VLOOKUP($C169,'6.Verdelingsmatrix baten'!$A:$AP,42,FALSE)</f>
        <v>0</v>
      </c>
      <c r="I169" s="335">
        <f t="shared" si="34"/>
        <v>0</v>
      </c>
      <c r="J169" s="335">
        <f t="shared" si="35"/>
        <v>0</v>
      </c>
      <c r="K169" s="335">
        <f t="shared" si="36"/>
        <v>0</v>
      </c>
      <c r="L169" s="286"/>
    </row>
    <row r="170" spans="1:12" x14ac:dyDescent="0.2">
      <c r="A170" s="286"/>
      <c r="B170" s="290"/>
      <c r="C170" s="287" t="s">
        <v>779</v>
      </c>
      <c r="D170" s="335">
        <f>+VLOOKUP($C170,'7.Balansstanden'!$D:$H,3,FALSE)</f>
        <v>0</v>
      </c>
      <c r="E170" s="335">
        <f>+VLOOKUP($C170,'7.Balansstanden'!$D:$H,5,FALSE)</f>
        <v>0</v>
      </c>
      <c r="F170" s="335">
        <f t="shared" si="33"/>
        <v>0</v>
      </c>
      <c r="G170" s="335">
        <f>+VLOOKUP($C170,'5.Verdelingsmatrix lasten'!$A:$AN,40,FALSE)</f>
        <v>0</v>
      </c>
      <c r="H170" s="335">
        <f>+VLOOKUP($C170,'6.Verdelingsmatrix baten'!$A:$AP,42,FALSE)</f>
        <v>0</v>
      </c>
      <c r="I170" s="335">
        <f t="shared" si="34"/>
        <v>0</v>
      </c>
      <c r="J170" s="335">
        <f t="shared" si="35"/>
        <v>0</v>
      </c>
      <c r="K170" s="335">
        <f t="shared" si="36"/>
        <v>0</v>
      </c>
      <c r="L170" s="286"/>
    </row>
    <row r="171" spans="1:12" x14ac:dyDescent="0.2">
      <c r="A171" s="286"/>
      <c r="B171" s="290"/>
      <c r="C171" s="287" t="s">
        <v>781</v>
      </c>
      <c r="D171" s="335">
        <f>+VLOOKUP($C171,'7.Balansstanden'!$D:$H,3,FALSE)</f>
        <v>0</v>
      </c>
      <c r="E171" s="335">
        <f>+VLOOKUP($C171,'7.Balansstanden'!$D:$H,5,FALSE)</f>
        <v>0</v>
      </c>
      <c r="F171" s="335">
        <f t="shared" si="33"/>
        <v>0</v>
      </c>
      <c r="G171" s="335">
        <f>+VLOOKUP($C171,'5.Verdelingsmatrix lasten'!$A:$AN,40,FALSE)</f>
        <v>0</v>
      </c>
      <c r="H171" s="335">
        <f>+VLOOKUP($C171,'6.Verdelingsmatrix baten'!$A:$AP,42,FALSE)</f>
        <v>0</v>
      </c>
      <c r="I171" s="335">
        <f t="shared" si="34"/>
        <v>0</v>
      </c>
      <c r="J171" s="335">
        <f t="shared" si="35"/>
        <v>0</v>
      </c>
      <c r="K171" s="335">
        <f t="shared" si="36"/>
        <v>0</v>
      </c>
      <c r="L171" s="286"/>
    </row>
    <row r="172" spans="1:12" x14ac:dyDescent="0.2">
      <c r="A172" s="286"/>
      <c r="B172" s="290"/>
      <c r="C172" s="287" t="s">
        <v>783</v>
      </c>
      <c r="D172" s="335">
        <f>+VLOOKUP($C172,'7.Balansstanden'!$D:$H,3,FALSE)</f>
        <v>0</v>
      </c>
      <c r="E172" s="335">
        <f>+VLOOKUP($C172,'7.Balansstanden'!$D:$H,5,FALSE)</f>
        <v>0</v>
      </c>
      <c r="F172" s="335">
        <f t="shared" si="33"/>
        <v>0</v>
      </c>
      <c r="G172" s="335">
        <f>+VLOOKUP($C172,'5.Verdelingsmatrix lasten'!$A:$AN,40,FALSE)</f>
        <v>0</v>
      </c>
      <c r="H172" s="335">
        <f>+VLOOKUP($C172,'6.Verdelingsmatrix baten'!$A:$AP,42,FALSE)</f>
        <v>0</v>
      </c>
      <c r="I172" s="335">
        <f t="shared" si="34"/>
        <v>0</v>
      </c>
      <c r="J172" s="335">
        <f t="shared" si="35"/>
        <v>0</v>
      </c>
      <c r="K172" s="335">
        <f t="shared" si="36"/>
        <v>0</v>
      </c>
      <c r="L172" s="286"/>
    </row>
    <row r="173" spans="1:12" x14ac:dyDescent="0.2">
      <c r="A173" s="286"/>
      <c r="B173" s="290"/>
      <c r="C173" s="287" t="s">
        <v>388</v>
      </c>
      <c r="D173" s="335">
        <f>+VLOOKUP($C173,'7.Balansstanden'!$D:$H,3,FALSE)</f>
        <v>0</v>
      </c>
      <c r="E173" s="335">
        <f>+VLOOKUP($C173,'7.Balansstanden'!$D:$H,5,FALSE)</f>
        <v>0</v>
      </c>
      <c r="F173" s="335">
        <f t="shared" ref="F173:F179" si="37">+E173-D173</f>
        <v>0</v>
      </c>
      <c r="G173" s="335">
        <f>+VLOOKUP($C173,'5.Verdelingsmatrix lasten'!$A:$AN,40,FALSE)</f>
        <v>0</v>
      </c>
      <c r="H173" s="335">
        <f>+VLOOKUP($C173,'6.Verdelingsmatrix baten'!$A:$AP,42,FALSE)</f>
        <v>0</v>
      </c>
      <c r="I173" s="335">
        <f t="shared" ref="I173:I179" si="38">+H173-G173</f>
        <v>0</v>
      </c>
      <c r="J173" s="335">
        <f t="shared" ref="J173:J179" si="39">ABS(+F173-I173)</f>
        <v>0</v>
      </c>
      <c r="K173" s="335">
        <f t="shared" ref="K173:K179" si="40">ABS(D173)+ABS(E173)</f>
        <v>0</v>
      </c>
      <c r="L173" s="286"/>
    </row>
    <row r="174" spans="1:12" x14ac:dyDescent="0.2">
      <c r="A174" s="286"/>
      <c r="B174" s="290"/>
      <c r="C174" s="287" t="s">
        <v>390</v>
      </c>
      <c r="D174" s="335">
        <f>+VLOOKUP($C174,'7.Balansstanden'!$D:$H,3,FALSE)</f>
        <v>42854</v>
      </c>
      <c r="E174" s="335">
        <f>+VLOOKUP($C174,'7.Balansstanden'!$D:$H,5,FALSE)</f>
        <v>51134</v>
      </c>
      <c r="F174" s="335">
        <f t="shared" si="37"/>
        <v>8280</v>
      </c>
      <c r="G174" s="335">
        <f>+VLOOKUP($C174,'5.Verdelingsmatrix lasten'!$A:$AN,40,FALSE)</f>
        <v>0</v>
      </c>
      <c r="H174" s="335">
        <f>+VLOOKUP($C174,'6.Verdelingsmatrix baten'!$A:$AP,42,FALSE)</f>
        <v>8280</v>
      </c>
      <c r="I174" s="335">
        <f t="shared" si="38"/>
        <v>8280</v>
      </c>
      <c r="J174" s="335">
        <f t="shared" si="39"/>
        <v>0</v>
      </c>
      <c r="K174" s="335">
        <f t="shared" si="40"/>
        <v>93988</v>
      </c>
      <c r="L174" s="286"/>
    </row>
    <row r="175" spans="1:12" x14ac:dyDescent="0.2">
      <c r="A175" s="286"/>
      <c r="B175" s="290"/>
      <c r="C175" s="287" t="s">
        <v>391</v>
      </c>
      <c r="D175" s="335">
        <f>+VLOOKUP($C175,'7.Balansstanden'!$D:$H,3,FALSE)</f>
        <v>16628</v>
      </c>
      <c r="E175" s="335">
        <f>+VLOOKUP($C175,'7.Balansstanden'!$D:$H,5,FALSE)</f>
        <v>16237</v>
      </c>
      <c r="F175" s="335">
        <f t="shared" si="37"/>
        <v>-391</v>
      </c>
      <c r="G175" s="335">
        <f>+VLOOKUP($C175,'5.Verdelingsmatrix lasten'!$A:$AN,40,FALSE)</f>
        <v>0</v>
      </c>
      <c r="H175" s="335">
        <f>+VLOOKUP($C175,'6.Verdelingsmatrix baten'!$A:$AP,42,FALSE)</f>
        <v>-391</v>
      </c>
      <c r="I175" s="335">
        <f t="shared" si="38"/>
        <v>-391</v>
      </c>
      <c r="J175" s="335">
        <f t="shared" si="39"/>
        <v>0</v>
      </c>
      <c r="K175" s="335">
        <f t="shared" si="40"/>
        <v>32865</v>
      </c>
      <c r="L175" s="286"/>
    </row>
    <row r="176" spans="1:12" x14ac:dyDescent="0.2">
      <c r="A176" s="286"/>
      <c r="B176" s="290"/>
      <c r="C176" s="287" t="s">
        <v>393</v>
      </c>
      <c r="D176" s="335">
        <f>+VLOOKUP($C176,'7.Balansstanden'!$D:$H,3,FALSE)</f>
        <v>337043</v>
      </c>
      <c r="E176" s="335">
        <f>+VLOOKUP($C176,'7.Balansstanden'!$D:$H,5,FALSE)</f>
        <v>375779</v>
      </c>
      <c r="F176" s="335">
        <f t="shared" si="37"/>
        <v>38736</v>
      </c>
      <c r="G176" s="335">
        <f>+VLOOKUP($C176,'5.Verdelingsmatrix lasten'!$A:$AN,40,FALSE)</f>
        <v>0</v>
      </c>
      <c r="H176" s="335">
        <f>+VLOOKUP($C176,'6.Verdelingsmatrix baten'!$A:$AP,42,FALSE)</f>
        <v>38735</v>
      </c>
      <c r="I176" s="335">
        <f t="shared" si="38"/>
        <v>38735</v>
      </c>
      <c r="J176" s="335">
        <f t="shared" si="39"/>
        <v>1</v>
      </c>
      <c r="K176" s="335">
        <f t="shared" si="40"/>
        <v>712822</v>
      </c>
      <c r="L176" s="286"/>
    </row>
    <row r="177" spans="1:12" x14ac:dyDescent="0.2">
      <c r="A177" s="286"/>
      <c r="B177" s="290"/>
      <c r="C177" s="287" t="s">
        <v>395</v>
      </c>
      <c r="D177" s="335">
        <f>+VLOOKUP($C177,'7.Balansstanden'!$D:$H,3,FALSE)</f>
        <v>129904</v>
      </c>
      <c r="E177" s="335">
        <f>+VLOOKUP($C177,'7.Balansstanden'!$D:$H,5,FALSE)</f>
        <v>60218</v>
      </c>
      <c r="F177" s="335">
        <f t="shared" si="37"/>
        <v>-69686</v>
      </c>
      <c r="G177" s="335">
        <f>+VLOOKUP($C177,'5.Verdelingsmatrix lasten'!$A:$AN,40,FALSE)</f>
        <v>0</v>
      </c>
      <c r="H177" s="335">
        <f>+VLOOKUP($C177,'6.Verdelingsmatrix baten'!$A:$AP,42,FALSE)</f>
        <v>-69686</v>
      </c>
      <c r="I177" s="335">
        <f t="shared" si="38"/>
        <v>-69686</v>
      </c>
      <c r="J177" s="335">
        <f t="shared" si="39"/>
        <v>0</v>
      </c>
      <c r="K177" s="335">
        <f t="shared" si="40"/>
        <v>190122</v>
      </c>
      <c r="L177" s="286"/>
    </row>
    <row r="178" spans="1:12" x14ac:dyDescent="0.2">
      <c r="A178" s="286"/>
      <c r="B178" s="290"/>
      <c r="C178" s="287" t="s">
        <v>757</v>
      </c>
      <c r="D178" s="335">
        <f>+VLOOKUP($C178,'7.Balansstanden'!$D:$H,3,FALSE)</f>
        <v>14160</v>
      </c>
      <c r="E178" s="335">
        <f>+VLOOKUP($C178,'7.Balansstanden'!$D:$H,5,FALSE)</f>
        <v>14210</v>
      </c>
      <c r="F178" s="335">
        <f t="shared" si="37"/>
        <v>50</v>
      </c>
      <c r="G178" s="335">
        <f>+VLOOKUP($C178,'5.Verdelingsmatrix lasten'!$A:$AN,40,FALSE)</f>
        <v>0</v>
      </c>
      <c r="H178" s="335">
        <f>+VLOOKUP($C178,'6.Verdelingsmatrix baten'!$A:$AP,42,FALSE)</f>
        <v>50</v>
      </c>
      <c r="I178" s="335">
        <f t="shared" si="38"/>
        <v>50</v>
      </c>
      <c r="J178" s="335">
        <f t="shared" si="39"/>
        <v>0</v>
      </c>
      <c r="K178" s="335">
        <f t="shared" si="40"/>
        <v>28370</v>
      </c>
      <c r="L178" s="286"/>
    </row>
    <row r="179" spans="1:12" x14ac:dyDescent="0.2">
      <c r="A179" s="286"/>
      <c r="B179" s="290"/>
      <c r="C179" s="287" t="s">
        <v>758</v>
      </c>
      <c r="D179" s="335">
        <f>+VLOOKUP($C179,'7.Balansstanden'!$D:$H,3,FALSE)</f>
        <v>3503</v>
      </c>
      <c r="E179" s="335">
        <f>+VLOOKUP($C179,'7.Balansstanden'!$D:$H,5,FALSE)</f>
        <v>3603</v>
      </c>
      <c r="F179" s="335">
        <f t="shared" si="37"/>
        <v>100</v>
      </c>
      <c r="G179" s="335">
        <f>+VLOOKUP($C179,'5.Verdelingsmatrix lasten'!$A:$AN,40,FALSE)</f>
        <v>0</v>
      </c>
      <c r="H179" s="335">
        <f>+VLOOKUP($C179,'6.Verdelingsmatrix baten'!$A:$AP,42,FALSE)</f>
        <v>100</v>
      </c>
      <c r="I179" s="335">
        <f t="shared" si="38"/>
        <v>100</v>
      </c>
      <c r="J179" s="335">
        <f t="shared" si="39"/>
        <v>0</v>
      </c>
      <c r="K179" s="335">
        <f t="shared" si="40"/>
        <v>7106</v>
      </c>
      <c r="L179" s="286"/>
    </row>
    <row r="180" spans="1:12" x14ac:dyDescent="0.2">
      <c r="A180" s="286"/>
      <c r="B180" s="293"/>
      <c r="C180" s="294" t="s">
        <v>759</v>
      </c>
      <c r="D180" s="336">
        <f>+VLOOKUP($C180,'7.Balansstanden'!$D:$H,3,FALSE)</f>
        <v>4127</v>
      </c>
      <c r="E180" s="336">
        <f>+VLOOKUP($C180,'7.Balansstanden'!$D:$H,5,FALSE)</f>
        <v>8127</v>
      </c>
      <c r="F180" s="336">
        <f t="shared" si="8"/>
        <v>4000</v>
      </c>
      <c r="G180" s="336">
        <f>+VLOOKUP($C180,'5.Verdelingsmatrix lasten'!$A:$AN,40,FALSE)</f>
        <v>0</v>
      </c>
      <c r="H180" s="336">
        <f>+VLOOKUP($C180,'6.Verdelingsmatrix baten'!$A:$AP,42,FALSE)</f>
        <v>4000</v>
      </c>
      <c r="I180" s="336">
        <f t="shared" si="28"/>
        <v>4000</v>
      </c>
      <c r="J180" s="336">
        <f t="shared" si="10"/>
        <v>0</v>
      </c>
      <c r="K180" s="336">
        <f t="shared" si="11"/>
        <v>12254</v>
      </c>
      <c r="L180" s="286"/>
    </row>
    <row r="181" spans="1:12" x14ac:dyDescent="0.2">
      <c r="A181" s="286"/>
      <c r="B181" s="278" t="s">
        <v>520</v>
      </c>
      <c r="C181" s="296" t="s">
        <v>549</v>
      </c>
      <c r="D181" s="320"/>
      <c r="E181" s="320"/>
      <c r="F181" s="320"/>
      <c r="G181" s="320"/>
      <c r="H181" s="320"/>
      <c r="I181" s="320"/>
      <c r="J181" s="322">
        <f>IF('4.Informatie'!C8=0,"-",SUM(J105:J180))</f>
        <v>6</v>
      </c>
      <c r="K181" s="322"/>
      <c r="L181" s="286"/>
    </row>
    <row r="182" spans="1:12" x14ac:dyDescent="0.2">
      <c r="A182" s="286"/>
      <c r="B182" s="278" t="s">
        <v>522</v>
      </c>
      <c r="C182" s="296" t="s">
        <v>550</v>
      </c>
      <c r="D182" s="320"/>
      <c r="E182" s="320"/>
      <c r="F182" s="320"/>
      <c r="G182" s="320"/>
      <c r="H182" s="320"/>
      <c r="I182" s="320"/>
      <c r="J182" s="322"/>
      <c r="K182" s="322">
        <f>IF('4.Informatie'!C8=0,"-",SUM(K105:K180)/2)</f>
        <v>2329182</v>
      </c>
      <c r="L182" s="286"/>
    </row>
    <row r="183" spans="1:12" x14ac:dyDescent="0.2">
      <c r="A183" s="286"/>
      <c r="B183" s="278" t="s">
        <v>535</v>
      </c>
      <c r="C183" s="282" t="s">
        <v>528</v>
      </c>
      <c r="D183" s="295"/>
      <c r="E183" s="295"/>
      <c r="F183" s="295"/>
      <c r="G183" s="295"/>
      <c r="H183" s="295"/>
      <c r="I183" s="295"/>
      <c r="J183" s="288"/>
      <c r="K183" s="313">
        <f>IF('4.Informatie'!C8=0,"-",IF(SUM($D$105:$D$180)=0,"primo leeg",IF(SUM($D$105:$D$151)=0,"primo activa leeg",IF(SUM($D$152:$D$180)=0,"primo passiva leeg",+$J$181/$K$182))))</f>
        <v>2.5760116641808152E-6</v>
      </c>
      <c r="L183" s="286"/>
    </row>
    <row r="184" spans="1:12" ht="12.75" customHeight="1" x14ac:dyDescent="0.2">
      <c r="A184" s="286"/>
      <c r="B184" s="290"/>
      <c r="C184" s="282" t="s">
        <v>529</v>
      </c>
      <c r="D184" s="575" t="str">
        <f>IF('4.Informatie'!C8&lt;&gt;0,IF(OR(K183="primo leeg",K183="primo activa leeg",K183="primo passiva leeg"),"onvoldoende",IF(K183&lt;=0.01,"voldoende","onvoldoende")), "nvt")</f>
        <v>voldoende</v>
      </c>
      <c r="E184" s="575"/>
      <c r="F184" s="575"/>
      <c r="G184" s="575"/>
      <c r="H184" s="575"/>
      <c r="I184" s="575"/>
      <c r="J184" s="575"/>
      <c r="K184" s="575"/>
      <c r="L184" s="286"/>
    </row>
    <row r="185" spans="1:12" x14ac:dyDescent="0.2">
      <c r="A185" s="286"/>
      <c r="B185" s="286"/>
      <c r="C185" s="286"/>
      <c r="D185" s="286"/>
      <c r="E185" s="286"/>
      <c r="F185" s="286"/>
      <c r="G185" s="286"/>
      <c r="H185" s="286"/>
      <c r="I185" s="286"/>
      <c r="J185" s="286"/>
      <c r="K185" s="286"/>
      <c r="L185" s="286"/>
    </row>
    <row r="187" spans="1:12" x14ac:dyDescent="0.2">
      <c r="A187" s="281" t="s">
        <v>551</v>
      </c>
      <c r="B187" s="286"/>
      <c r="C187" s="286" t="s">
        <v>513</v>
      </c>
      <c r="D187" s="286"/>
      <c r="E187" s="286"/>
      <c r="F187" s="286"/>
      <c r="G187" s="286"/>
    </row>
    <row r="188" spans="1:12" x14ac:dyDescent="0.2">
      <c r="A188" s="286"/>
      <c r="B188" s="290"/>
      <c r="C188" s="290"/>
      <c r="D188" s="296" t="s">
        <v>538</v>
      </c>
      <c r="E188" s="296" t="s">
        <v>539</v>
      </c>
      <c r="F188" s="296"/>
      <c r="G188" s="297"/>
    </row>
    <row r="189" spans="1:12" x14ac:dyDescent="0.2">
      <c r="A189" s="286"/>
      <c r="B189" s="290"/>
      <c r="C189" s="290"/>
      <c r="D189" s="282" t="s">
        <v>520</v>
      </c>
      <c r="E189" s="282" t="s">
        <v>522</v>
      </c>
      <c r="F189" s="282" t="s">
        <v>552</v>
      </c>
      <c r="G189" s="283"/>
    </row>
    <row r="190" spans="1:12" x14ac:dyDescent="0.2">
      <c r="A190" s="286"/>
      <c r="B190" s="291"/>
      <c r="C190" s="289" t="s">
        <v>138</v>
      </c>
      <c r="D190" s="319">
        <f>+'5.Verdelingsmatrix lasten'!$AI$174</f>
        <v>69094</v>
      </c>
      <c r="E190" s="319">
        <f>+'6.Verdelingsmatrix baten'!$AK$174</f>
        <v>69094</v>
      </c>
      <c r="F190" s="319">
        <f>+ABS(D190-E190)</f>
        <v>0</v>
      </c>
      <c r="G190" s="286"/>
    </row>
    <row r="191" spans="1:12" x14ac:dyDescent="0.2">
      <c r="A191" s="286"/>
      <c r="B191" s="290"/>
      <c r="C191" s="287" t="s">
        <v>139</v>
      </c>
      <c r="D191" s="320">
        <f>+'5.Verdelingsmatrix lasten'!$AJ$174</f>
        <v>3588</v>
      </c>
      <c r="E191" s="320">
        <f>+'6.Verdelingsmatrix baten'!$AL$174</f>
        <v>3587</v>
      </c>
      <c r="F191" s="320">
        <f>+ABS(D191-E191)</f>
        <v>1</v>
      </c>
      <c r="G191" s="286"/>
    </row>
    <row r="192" spans="1:12" x14ac:dyDescent="0.2">
      <c r="A192" s="286"/>
      <c r="B192" s="290"/>
      <c r="C192" s="284" t="s">
        <v>140</v>
      </c>
      <c r="D192" s="320">
        <f>+'5.Verdelingsmatrix lasten'!$AK$174</f>
        <v>15547</v>
      </c>
      <c r="E192" s="320">
        <f>+'6.Verdelingsmatrix baten'!$AM$174</f>
        <v>15547</v>
      </c>
      <c r="F192" s="320">
        <f>+ABS(D192-E192)</f>
        <v>0</v>
      </c>
      <c r="G192" s="286"/>
    </row>
    <row r="193" spans="1:7" x14ac:dyDescent="0.2">
      <c r="A193" s="286"/>
      <c r="B193" s="290"/>
      <c r="C193" s="284" t="s">
        <v>141</v>
      </c>
      <c r="D193" s="320">
        <f>+'5.Verdelingsmatrix lasten'!$AL$174</f>
        <v>0</v>
      </c>
      <c r="E193" s="320">
        <f>+'6.Verdelingsmatrix baten'!$AN$174</f>
        <v>0</v>
      </c>
      <c r="F193" s="320">
        <f>+ABS(D193-E193)</f>
        <v>0</v>
      </c>
      <c r="G193" s="286"/>
    </row>
    <row r="194" spans="1:7" x14ac:dyDescent="0.2">
      <c r="A194" s="286"/>
      <c r="B194" s="293"/>
      <c r="C194" s="277" t="s">
        <v>142</v>
      </c>
      <c r="D194" s="321">
        <f>+'5.Verdelingsmatrix lasten'!$AM$174</f>
        <v>10093</v>
      </c>
      <c r="E194" s="321">
        <f>+'6.Verdelingsmatrix baten'!$AO$174</f>
        <v>10093</v>
      </c>
      <c r="F194" s="321">
        <f>+ABS(D194-E194)</f>
        <v>0</v>
      </c>
      <c r="G194" s="286"/>
    </row>
    <row r="195" spans="1:7" x14ac:dyDescent="0.2">
      <c r="A195" s="286"/>
      <c r="B195" s="278" t="s">
        <v>520</v>
      </c>
      <c r="C195" s="282" t="s">
        <v>553</v>
      </c>
      <c r="D195" s="320"/>
      <c r="E195" s="320"/>
      <c r="F195" s="322">
        <f>IF('4.Informatie'!C8=0,"-",SUM($F$190:$F$194))</f>
        <v>1</v>
      </c>
      <c r="G195" s="286"/>
    </row>
    <row r="196" spans="1:7" x14ac:dyDescent="0.2">
      <c r="A196" s="286"/>
      <c r="B196" s="278" t="s">
        <v>522</v>
      </c>
      <c r="C196" s="282" t="s">
        <v>521</v>
      </c>
      <c r="D196" s="320"/>
      <c r="E196" s="320"/>
      <c r="F196" s="322">
        <f>+$D$27</f>
        <v>437464</v>
      </c>
      <c r="G196" s="286"/>
    </row>
    <row r="197" spans="1:7" x14ac:dyDescent="0.2">
      <c r="A197" s="286"/>
      <c r="B197" s="278" t="s">
        <v>535</v>
      </c>
      <c r="C197" s="282" t="s">
        <v>528</v>
      </c>
      <c r="D197" s="295"/>
      <c r="E197" s="295"/>
      <c r="F197" s="313">
        <f>IF('4.Informatie'!C8=0,"-",IF(ISERROR(F195/F196),1,F195/F196))</f>
        <v>2.2859023828246437E-6</v>
      </c>
      <c r="G197" s="286"/>
    </row>
    <row r="198" spans="1:7" ht="12.75" customHeight="1" x14ac:dyDescent="0.2">
      <c r="A198" s="286"/>
      <c r="B198" s="290"/>
      <c r="C198" s="282" t="s">
        <v>529</v>
      </c>
      <c r="D198" s="575" t="str">
        <f>IF('4.Informatie'!C8&lt;&gt;0,IF(F197&lt;=0.01,"voldoende","onvoldoende"),"nvt")</f>
        <v>voldoende</v>
      </c>
      <c r="E198" s="575"/>
      <c r="F198" s="575"/>
      <c r="G198" s="286"/>
    </row>
    <row r="199" spans="1:7" x14ac:dyDescent="0.2">
      <c r="A199" s="286"/>
      <c r="B199" s="286"/>
      <c r="C199" s="286"/>
      <c r="D199" s="286"/>
      <c r="E199" s="286"/>
      <c r="F199" s="286"/>
      <c r="G199" s="286"/>
    </row>
    <row r="201" spans="1:7" x14ac:dyDescent="0.2">
      <c r="A201" s="281" t="s">
        <v>554</v>
      </c>
      <c r="B201" s="286"/>
      <c r="C201" s="286" t="s">
        <v>514</v>
      </c>
      <c r="D201" s="286"/>
      <c r="E201" s="286"/>
      <c r="F201" s="286"/>
      <c r="G201" s="286"/>
    </row>
    <row r="202" spans="1:7" x14ac:dyDescent="0.2">
      <c r="A202" s="286"/>
      <c r="B202" s="290"/>
      <c r="C202" s="290"/>
      <c r="D202" s="296" t="s">
        <v>538</v>
      </c>
      <c r="E202" s="296" t="s">
        <v>539</v>
      </c>
      <c r="F202" s="296"/>
      <c r="G202" s="286"/>
    </row>
    <row r="203" spans="1:7" x14ac:dyDescent="0.2">
      <c r="A203" s="286"/>
      <c r="B203" s="290"/>
      <c r="C203" s="290"/>
      <c r="D203" s="282" t="s">
        <v>520</v>
      </c>
      <c r="E203" s="282" t="s">
        <v>522</v>
      </c>
      <c r="F203" s="282" t="s">
        <v>533</v>
      </c>
      <c r="G203" s="286"/>
    </row>
    <row r="204" spans="1:7" x14ac:dyDescent="0.2">
      <c r="A204" s="286"/>
      <c r="B204" s="291"/>
      <c r="C204" s="394" t="s">
        <v>691</v>
      </c>
      <c r="D204" s="395">
        <f>+'5.Verdelingsmatrix lasten'!$AH$80</f>
        <v>0</v>
      </c>
      <c r="E204" s="395">
        <f>+'6.Verdelingsmatrix baten'!$AJ$80-'6.Verdelingsmatrix baten'!$AJ$8-'6.Verdelingsmatrix baten'!$AJ$7</f>
        <v>0</v>
      </c>
      <c r="F204" s="395">
        <f>+ABS(D204)+ABS(E204)</f>
        <v>0</v>
      </c>
      <c r="G204" s="286"/>
    </row>
    <row r="205" spans="1:7" x14ac:dyDescent="0.2">
      <c r="A205" s="286"/>
      <c r="B205" s="290"/>
      <c r="C205" s="278" t="s">
        <v>555</v>
      </c>
      <c r="D205" s="320">
        <f>+'5.Verdelingsmatrix lasten'!$AH$86+'5.Verdelingsmatrix lasten'!$AH$87</f>
        <v>0</v>
      </c>
      <c r="E205" s="320">
        <f>+'6.Verdelingsmatrix baten'!$AJ$86+'6.Verdelingsmatrix baten'!$AJ$87</f>
        <v>0</v>
      </c>
      <c r="F205" s="320">
        <f>+ABS(D205)+ABS(E205)</f>
        <v>0</v>
      </c>
      <c r="G205" s="286"/>
    </row>
    <row r="206" spans="1:7" x14ac:dyDescent="0.2">
      <c r="A206" s="286"/>
      <c r="B206" s="290"/>
      <c r="C206" s="290" t="s">
        <v>426</v>
      </c>
      <c r="D206" s="320">
        <f>SUM('5.Verdelingsmatrix lasten'!$AH$88:$AH$94)</f>
        <v>0</v>
      </c>
      <c r="E206" s="320">
        <f>+SUM('6.Verdelingsmatrix baten'!$AJ$88:$AJ$94)</f>
        <v>0</v>
      </c>
      <c r="F206" s="320">
        <f>+ABS(D206)+ABS(E206)</f>
        <v>0</v>
      </c>
      <c r="G206" s="286"/>
    </row>
    <row r="207" spans="1:7" x14ac:dyDescent="0.2">
      <c r="A207" s="286"/>
      <c r="B207" s="290"/>
      <c r="C207" s="290" t="s">
        <v>444</v>
      </c>
      <c r="D207" s="320">
        <f>+SUM('5.Verdelingsmatrix lasten'!$AH$111:$AH$114)</f>
        <v>0</v>
      </c>
      <c r="E207" s="320">
        <f>SUM('6.Verdelingsmatrix baten'!$AJ$111:$AJ$114)</f>
        <v>0</v>
      </c>
      <c r="F207" s="320">
        <f>+ABS(D207)+ABS(E207)</f>
        <v>0</v>
      </c>
      <c r="G207" s="286"/>
    </row>
    <row r="208" spans="1:7" x14ac:dyDescent="0.2">
      <c r="A208" s="286"/>
      <c r="B208" s="293"/>
      <c r="C208" s="293" t="s">
        <v>556</v>
      </c>
      <c r="D208" s="321">
        <f>+SUM('5.Verdelingsmatrix lasten'!$AH$138:$AH$141)</f>
        <v>0</v>
      </c>
      <c r="E208" s="321">
        <f>+SUM('6.Verdelingsmatrix baten'!$AJ$138:$AJ$141)</f>
        <v>0</v>
      </c>
      <c r="F208" s="321">
        <f>+ABS(D208)+ABS(E208)</f>
        <v>0</v>
      </c>
      <c r="G208" s="286"/>
    </row>
    <row r="209" spans="1:7" x14ac:dyDescent="0.2">
      <c r="A209" s="286"/>
      <c r="B209" s="278" t="s">
        <v>520</v>
      </c>
      <c r="C209" s="282" t="s">
        <v>553</v>
      </c>
      <c r="D209" s="320"/>
      <c r="E209" s="320"/>
      <c r="F209" s="322">
        <f>IF('4.Informatie'!C8=0,"-",SUM($F$204:$F$208))</f>
        <v>0</v>
      </c>
      <c r="G209" s="286"/>
    </row>
    <row r="210" spans="1:7" x14ac:dyDescent="0.2">
      <c r="A210" s="286"/>
      <c r="B210" s="278" t="s">
        <v>522</v>
      </c>
      <c r="C210" s="282" t="s">
        <v>521</v>
      </c>
      <c r="D210" s="320"/>
      <c r="E210" s="320"/>
      <c r="F210" s="322">
        <f>+$D$27</f>
        <v>437464</v>
      </c>
      <c r="G210" s="286"/>
    </row>
    <row r="211" spans="1:7" x14ac:dyDescent="0.2">
      <c r="A211" s="286"/>
      <c r="B211" s="278" t="s">
        <v>535</v>
      </c>
      <c r="C211" s="282" t="s">
        <v>528</v>
      </c>
      <c r="D211" s="295"/>
      <c r="E211" s="295"/>
      <c r="F211" s="313">
        <f>IF('4.Informatie'!C8=0,"-",IF(ISERROR(F209/F210),1,F209/F210))</f>
        <v>0</v>
      </c>
      <c r="G211" s="286"/>
    </row>
    <row r="212" spans="1:7" ht="12.75" customHeight="1" x14ac:dyDescent="0.2">
      <c r="A212" s="286"/>
      <c r="B212" s="290"/>
      <c r="C212" s="282" t="s">
        <v>529</v>
      </c>
      <c r="D212" s="575" t="str">
        <f>IF('4.Informatie'!C8&lt;&gt;0,IF(F211&lt;=0.01,"voldoende","onvoldoende"), "nvt")</f>
        <v>voldoende</v>
      </c>
      <c r="E212" s="575"/>
      <c r="F212" s="575"/>
      <c r="G212" s="286"/>
    </row>
    <row r="213" spans="1:7" x14ac:dyDescent="0.2">
      <c r="A213" s="286"/>
      <c r="B213" s="286"/>
      <c r="C213" s="286"/>
      <c r="D213" s="286"/>
      <c r="E213" s="286"/>
      <c r="F213" s="286"/>
      <c r="G213" s="286"/>
    </row>
    <row r="215" spans="1:7" x14ac:dyDescent="0.2">
      <c r="A215" s="281" t="s">
        <v>557</v>
      </c>
      <c r="B215" s="286"/>
      <c r="C215" s="286" t="s">
        <v>626</v>
      </c>
      <c r="D215" s="286"/>
      <c r="E215" s="286"/>
      <c r="F215" s="286"/>
      <c r="G215" s="286"/>
    </row>
    <row r="216" spans="1:7" x14ac:dyDescent="0.2">
      <c r="A216" s="286"/>
      <c r="B216" s="290"/>
      <c r="C216" s="290"/>
      <c r="D216" s="296" t="s">
        <v>538</v>
      </c>
      <c r="E216" s="296" t="s">
        <v>539</v>
      </c>
      <c r="F216" s="296"/>
      <c r="G216" s="286"/>
    </row>
    <row r="217" spans="1:7" x14ac:dyDescent="0.2">
      <c r="A217" s="286"/>
      <c r="B217" s="290"/>
      <c r="C217" s="290"/>
      <c r="D217" s="282" t="s">
        <v>520</v>
      </c>
      <c r="E217" s="282" t="s">
        <v>522</v>
      </c>
      <c r="F217" s="282" t="s">
        <v>558</v>
      </c>
      <c r="G217" s="286"/>
    </row>
    <row r="218" spans="1:7" x14ac:dyDescent="0.2">
      <c r="A218" s="286"/>
      <c r="B218" s="298"/>
      <c r="C218" s="285" t="s">
        <v>143</v>
      </c>
      <c r="D218" s="323">
        <f>'5.Verdelingsmatrix lasten'!$AN$80</f>
        <v>446418</v>
      </c>
      <c r="E218" s="323">
        <f>'6.Verdelingsmatrix baten'!$AP$80</f>
        <v>383774</v>
      </c>
      <c r="F218" s="324"/>
      <c r="G218" s="286"/>
    </row>
    <row r="219" spans="1:7" x14ac:dyDescent="0.2">
      <c r="A219" s="286"/>
      <c r="B219" s="278"/>
      <c r="C219" s="282" t="s">
        <v>553</v>
      </c>
      <c r="D219" s="320"/>
      <c r="E219" s="320"/>
      <c r="F219" s="320" t="str">
        <f>IF(AND('4.Informatie'!C8&gt;0,'4.Informatie'!C8&lt;5),"-",ABS(D218-E218))</f>
        <v>-</v>
      </c>
      <c r="G219" s="286"/>
    </row>
    <row r="220" spans="1:7" x14ac:dyDescent="0.2">
      <c r="A220" s="286"/>
      <c r="B220" s="278"/>
      <c r="C220" s="282" t="s">
        <v>559</v>
      </c>
      <c r="D220" s="292"/>
      <c r="E220" s="292"/>
      <c r="F220" s="292">
        <v>50</v>
      </c>
      <c r="G220" s="286"/>
    </row>
    <row r="221" spans="1:7" x14ac:dyDescent="0.2">
      <c r="A221" s="286"/>
      <c r="B221" s="290"/>
      <c r="C221" s="282" t="s">
        <v>529</v>
      </c>
      <c r="D221" s="575" t="str">
        <f>IF(AND('4.Informatie'!C8&gt;0,'4.Informatie'!C8&lt;5),"nvt",IF(OR(SUM(D218:E218)=0,F219&gt;F220),"onvoldoende","voldoende"))</f>
        <v>nvt</v>
      </c>
      <c r="E221" s="575"/>
      <c r="F221" s="575"/>
      <c r="G221" s="286"/>
    </row>
    <row r="222" spans="1:7" x14ac:dyDescent="0.2">
      <c r="A222" s="286"/>
      <c r="B222" s="286"/>
      <c r="C222" s="286"/>
      <c r="D222" s="286"/>
      <c r="E222" s="286"/>
      <c r="F222" s="286"/>
      <c r="G222" s="286"/>
    </row>
    <row r="224" spans="1:7" x14ac:dyDescent="0.2">
      <c r="A224" s="281" t="s">
        <v>560</v>
      </c>
      <c r="B224" s="286"/>
      <c r="C224" s="286" t="s">
        <v>515</v>
      </c>
      <c r="D224" s="286"/>
      <c r="E224" s="286"/>
      <c r="F224" s="286"/>
      <c r="G224" s="286"/>
    </row>
    <row r="225" spans="1:7" x14ac:dyDescent="0.2">
      <c r="A225" s="286"/>
      <c r="B225" s="290"/>
      <c r="C225" s="290"/>
      <c r="D225" s="282" t="s">
        <v>562</v>
      </c>
      <c r="E225" s="282" t="s">
        <v>563</v>
      </c>
      <c r="F225" s="296"/>
      <c r="G225" s="286"/>
    </row>
    <row r="226" spans="1:7" x14ac:dyDescent="0.2">
      <c r="A226" s="286"/>
      <c r="B226" s="290"/>
      <c r="C226" s="290"/>
      <c r="D226" s="282" t="s">
        <v>520</v>
      </c>
      <c r="E226" s="282" t="s">
        <v>522</v>
      </c>
      <c r="F226" s="282" t="s">
        <v>558</v>
      </c>
      <c r="G226" s="286"/>
    </row>
    <row r="227" spans="1:7" x14ac:dyDescent="0.2">
      <c r="A227" s="286"/>
      <c r="B227" s="298"/>
      <c r="C227" s="285" t="s">
        <v>564</v>
      </c>
      <c r="D227" s="323">
        <f>'7.Balansstanden'!$F$101</f>
        <v>2322055</v>
      </c>
      <c r="E227" s="323">
        <f>'7.Balansstanden'!$F$102</f>
        <v>2322053</v>
      </c>
      <c r="F227" s="324"/>
      <c r="G227" s="286"/>
    </row>
    <row r="228" spans="1:7" x14ac:dyDescent="0.2">
      <c r="A228" s="286"/>
      <c r="B228" s="278"/>
      <c r="C228" s="282" t="s">
        <v>553</v>
      </c>
      <c r="D228" s="320"/>
      <c r="E228" s="320"/>
      <c r="F228" s="322" t="str">
        <f>IF('4.Informatie'!C8&lt;&gt;5,"-",ABS(D227-E227))</f>
        <v>-</v>
      </c>
      <c r="G228" s="286"/>
    </row>
    <row r="229" spans="1:7" x14ac:dyDescent="0.2">
      <c r="A229" s="286"/>
      <c r="B229" s="278"/>
      <c r="C229" s="282" t="s">
        <v>568</v>
      </c>
      <c r="D229" s="292"/>
      <c r="E229" s="292"/>
      <c r="F229" s="292">
        <v>50</v>
      </c>
      <c r="G229" s="286"/>
    </row>
    <row r="230" spans="1:7" ht="12.75" customHeight="1" x14ac:dyDescent="0.2">
      <c r="A230" s="286"/>
      <c r="B230" s="290"/>
      <c r="C230" s="282" t="s">
        <v>529</v>
      </c>
      <c r="D230" s="575" t="str">
        <f>IF('4.Informatie'!$C$8&lt;&gt;5,"nvt",IF(F228&gt;F229,"onvoldoende","voldoende"))</f>
        <v>nvt</v>
      </c>
      <c r="E230" s="575"/>
      <c r="F230" s="575"/>
      <c r="G230" s="286"/>
    </row>
    <row r="231" spans="1:7" x14ac:dyDescent="0.2">
      <c r="A231" s="286"/>
      <c r="B231" s="286"/>
      <c r="C231" s="286"/>
      <c r="D231" s="286"/>
      <c r="E231" s="286"/>
      <c r="F231" s="286"/>
      <c r="G231" s="286"/>
    </row>
    <row r="233" spans="1:7" x14ac:dyDescent="0.2">
      <c r="A233" s="281" t="s">
        <v>561</v>
      </c>
      <c r="B233" s="286"/>
      <c r="C233" s="286" t="s">
        <v>516</v>
      </c>
      <c r="D233" s="286"/>
      <c r="E233" s="286"/>
      <c r="F233" s="286"/>
      <c r="G233" s="286"/>
    </row>
    <row r="234" spans="1:7" x14ac:dyDescent="0.2">
      <c r="A234" s="286"/>
      <c r="B234" s="290"/>
      <c r="C234" s="290"/>
      <c r="D234" s="282" t="s">
        <v>562</v>
      </c>
      <c r="E234" s="282" t="s">
        <v>563</v>
      </c>
      <c r="F234" s="296"/>
      <c r="G234" s="286"/>
    </row>
    <row r="235" spans="1:7" x14ac:dyDescent="0.2">
      <c r="A235" s="286"/>
      <c r="B235" s="290"/>
      <c r="C235" s="290"/>
      <c r="D235" s="282" t="s">
        <v>520</v>
      </c>
      <c r="E235" s="282" t="s">
        <v>522</v>
      </c>
      <c r="F235" s="282" t="s">
        <v>558</v>
      </c>
      <c r="G235" s="286"/>
    </row>
    <row r="236" spans="1:7" x14ac:dyDescent="0.2">
      <c r="A236" s="286"/>
      <c r="B236" s="298"/>
      <c r="C236" s="285" t="s">
        <v>566</v>
      </c>
      <c r="D236" s="323">
        <f>'7.Balansstanden'!$H$101</f>
        <v>2266533</v>
      </c>
      <c r="E236" s="323">
        <f>'7.Balansstanden'!$H$102</f>
        <v>2328710</v>
      </c>
      <c r="F236" s="324"/>
      <c r="G236" s="286"/>
    </row>
    <row r="237" spans="1:7" x14ac:dyDescent="0.2">
      <c r="A237" s="286"/>
      <c r="B237" s="278"/>
      <c r="C237" s="282" t="s">
        <v>553</v>
      </c>
      <c r="D237" s="320"/>
      <c r="E237" s="320"/>
      <c r="F237" s="322" t="str">
        <f>IF('4.Informatie'!C8&lt;&gt;5,"-",ABS(D236-E236))</f>
        <v>-</v>
      </c>
      <c r="G237" s="286"/>
    </row>
    <row r="238" spans="1:7" x14ac:dyDescent="0.2">
      <c r="A238" s="286"/>
      <c r="B238" s="278"/>
      <c r="C238" s="282" t="s">
        <v>568</v>
      </c>
      <c r="D238" s="292"/>
      <c r="E238" s="292"/>
      <c r="F238" s="292">
        <v>50</v>
      </c>
      <c r="G238" s="286"/>
    </row>
    <row r="239" spans="1:7" x14ac:dyDescent="0.2">
      <c r="A239" s="286"/>
      <c r="B239" s="290"/>
      <c r="C239" s="282" t="s">
        <v>529</v>
      </c>
      <c r="D239" s="575" t="str">
        <f>IF('4.Informatie'!$C$8&lt;&gt;5,"nvt",IF(F237&gt;F238,"onvoldoende","voldoende"))</f>
        <v>nvt</v>
      </c>
      <c r="E239" s="575"/>
      <c r="F239" s="575"/>
      <c r="G239" s="286"/>
    </row>
    <row r="240" spans="1:7" x14ac:dyDescent="0.2">
      <c r="A240" s="286"/>
      <c r="B240" s="286"/>
      <c r="C240" s="286"/>
      <c r="D240" s="286"/>
      <c r="E240" s="286"/>
      <c r="F240" s="286"/>
      <c r="G240" s="286"/>
    </row>
    <row r="242" spans="1:7" x14ac:dyDescent="0.2">
      <c r="A242" s="281" t="s">
        <v>565</v>
      </c>
      <c r="B242" s="286"/>
      <c r="C242" s="286" t="s">
        <v>890</v>
      </c>
      <c r="D242" s="286"/>
      <c r="E242" s="286"/>
      <c r="F242" s="286"/>
      <c r="G242" s="286"/>
    </row>
    <row r="243" spans="1:7" x14ac:dyDescent="0.2">
      <c r="A243" s="286"/>
      <c r="B243" s="290"/>
      <c r="C243" s="290"/>
      <c r="D243" s="296" t="s">
        <v>538</v>
      </c>
      <c r="E243" s="296" t="s">
        <v>539</v>
      </c>
      <c r="F243" s="296"/>
      <c r="G243" s="286"/>
    </row>
    <row r="244" spans="1:7" x14ac:dyDescent="0.2">
      <c r="A244" s="286"/>
      <c r="B244" s="290"/>
      <c r="C244" s="290"/>
      <c r="D244" s="282" t="s">
        <v>520</v>
      </c>
      <c r="E244" s="282" t="s">
        <v>522</v>
      </c>
      <c r="F244" s="282" t="s">
        <v>533</v>
      </c>
      <c r="G244" s="286"/>
    </row>
    <row r="245" spans="1:7" x14ac:dyDescent="0.2">
      <c r="A245" s="286"/>
      <c r="B245" s="291"/>
      <c r="C245" s="291" t="s">
        <v>567</v>
      </c>
      <c r="D245" s="319">
        <f>+'5.Verdelingsmatrix lasten'!$U$174</f>
        <v>0</v>
      </c>
      <c r="E245" s="319">
        <f>+'6.Verdelingsmatrix baten'!$V$174</f>
        <v>0</v>
      </c>
      <c r="F245" s="319">
        <f>+ABS(D245)+ABS(E245)</f>
        <v>0</v>
      </c>
      <c r="G245" s="286"/>
    </row>
    <row r="246" spans="1:7" x14ac:dyDescent="0.2">
      <c r="A246" s="286"/>
      <c r="B246" s="293"/>
      <c r="C246" s="293" t="s">
        <v>891</v>
      </c>
      <c r="D246" s="321">
        <f>+'5.Verdelingsmatrix lasten'!$V$174</f>
        <v>0</v>
      </c>
      <c r="E246" s="321">
        <f>+'6.Verdelingsmatrix baten'!$W$174</f>
        <v>0</v>
      </c>
      <c r="F246" s="321">
        <f>+ABS(D246)+ABS(E246)</f>
        <v>0</v>
      </c>
      <c r="G246" s="286"/>
    </row>
    <row r="247" spans="1:7" x14ac:dyDescent="0.2">
      <c r="A247" s="286"/>
      <c r="B247" s="278"/>
      <c r="C247" s="282" t="s">
        <v>553</v>
      </c>
      <c r="D247" s="320"/>
      <c r="E247" s="320"/>
      <c r="F247" s="322">
        <f>IF('4.Informatie'!C8=0,"-",SUM(F245:F246))</f>
        <v>0</v>
      </c>
      <c r="G247" s="286"/>
    </row>
    <row r="248" spans="1:7" x14ac:dyDescent="0.2">
      <c r="A248" s="286"/>
      <c r="B248" s="278"/>
      <c r="C248" s="282" t="s">
        <v>568</v>
      </c>
      <c r="D248" s="292"/>
      <c r="E248" s="292"/>
      <c r="F248" s="292">
        <v>50</v>
      </c>
      <c r="G248" s="286"/>
    </row>
    <row r="249" spans="1:7" x14ac:dyDescent="0.2">
      <c r="A249" s="286"/>
      <c r="B249" s="290"/>
      <c r="C249" s="282" t="s">
        <v>529</v>
      </c>
      <c r="D249" s="575" t="str">
        <f>IF('4.Informatie'!$C$8="","onvoldoende",IF('4.Informatie'!$C$8=0,"nvt",IF(F247&gt;F248,"onvoldoende","voldoende")))</f>
        <v>voldoende</v>
      </c>
      <c r="E249" s="575"/>
      <c r="F249" s="575"/>
      <c r="G249" s="286"/>
    </row>
    <row r="250" spans="1:7" x14ac:dyDescent="0.2">
      <c r="A250" s="286"/>
      <c r="B250" s="286"/>
      <c r="C250" s="286"/>
      <c r="D250" s="286"/>
      <c r="E250" s="286"/>
      <c r="F250" s="286"/>
      <c r="G250" s="286"/>
    </row>
  </sheetData>
  <sheetProtection algorithmName="SHA-512" hashValue="hQIdU0E/186makGPLKaBlauVkD77m0sZ/Ys5NX+0N8Adv7i4tkr9S8PjPrSsrTKjETMpF7zI1Dl1eKQCF1M0Cg==" saltValue="y1bjbimdkyhpq4TbdZmM6A==" spinCount="100000" sheet="1" formatColumns="0" formatRows="0"/>
  <mergeCells count="22">
    <mergeCell ref="A1:E1"/>
    <mergeCell ref="A2:E2"/>
    <mergeCell ref="A5:E5"/>
    <mergeCell ref="A6:E6"/>
    <mergeCell ref="D184:K184"/>
    <mergeCell ref="D30:E30"/>
    <mergeCell ref="D27:E27"/>
    <mergeCell ref="D28:E28"/>
    <mergeCell ref="D29:E29"/>
    <mergeCell ref="A3:E3"/>
    <mergeCell ref="D230:F230"/>
    <mergeCell ref="D239:F239"/>
    <mergeCell ref="D249:F249"/>
    <mergeCell ref="D212:F212"/>
    <mergeCell ref="A7:E7"/>
    <mergeCell ref="D221:F221"/>
    <mergeCell ref="D99:F99"/>
    <mergeCell ref="A9:E9"/>
    <mergeCell ref="D23:E23"/>
    <mergeCell ref="D198:F198"/>
    <mergeCell ref="D31:E31"/>
    <mergeCell ref="D32:E32"/>
  </mergeCells>
  <pageMargins left="0.70866141732283472" right="0.70866141732283472" top="0.74803149606299213" bottom="0.74803149606299213" header="0.31496062992125984" footer="0.31496062992125984"/>
  <pageSetup paperSize="9" scale="60" fitToHeight="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1.Aanschrijfbrief</vt:lpstr>
      <vt:lpstr>2.Adressering</vt:lpstr>
      <vt:lpstr>3.Toelichting</vt:lpstr>
      <vt:lpstr>4.Informatie</vt:lpstr>
      <vt:lpstr>5.Verdelingsmatrix lasten</vt:lpstr>
      <vt:lpstr>6.Verdelingsmatrix baten</vt:lpstr>
      <vt:lpstr>7.Balansstanden</vt:lpstr>
      <vt:lpstr>8.Akkoordverklaring</vt:lpstr>
      <vt:lpstr>9.Eindoordeel</vt:lpstr>
      <vt:lpstr>'1.Aanschrijfbrief'!Print_Area</vt:lpstr>
      <vt:lpstr>'2.Adressering'!Print_Area</vt:lpstr>
      <vt:lpstr>'3.Toelichting'!Print_Area</vt:lpstr>
      <vt:lpstr>'4.Informatie'!Print_Area</vt:lpstr>
      <vt:lpstr>'5.Verdelingsmatrix lasten'!Print_Area</vt:lpstr>
      <vt:lpstr>'6.Verdelingsmatrix baten'!Print_Area</vt:lpstr>
      <vt:lpstr>'7.Balansstanden'!Print_Area</vt:lpstr>
      <vt:lpstr>'8.Akkoordverklaring'!Print_Area</vt:lpstr>
      <vt:lpstr>'9.Eindoordeel'!Print_Area</vt:lpstr>
    </vt:vector>
  </TitlesOfParts>
  <Company>Bureau Kredo - 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iv3-model provincies t/m periode 3 2026</dc:title>
  <dc:creator>Crol, John</dc:creator>
  <cp:lastModifiedBy>Stuivenberg, Nino</cp:lastModifiedBy>
  <dcterms:created xsi:type="dcterms:W3CDTF">2006-09-16T00:00:00Z</dcterms:created>
  <dcterms:modified xsi:type="dcterms:W3CDTF">2026-10-20T08:55:49Z</dcterms:modified>
</cp:coreProperties>
</file>