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'3.Toelichting'!$A$1:$D$228</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'3.Toelichting'!$A$1:$A$150</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'3.Toelichting'!$A$1:$A$150</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E176" i="12" l="1"/>
  <c r="B13" i="11"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G158" i="9"/>
  <c r="AK158" i="9"/>
  <c r="K158" i="8"/>
  <c r="K160" i="8" s="1"/>
  <c r="AI158" i="8"/>
  <c r="D158" i="9"/>
  <c r="C145" i="8"/>
  <c r="D145" i="8"/>
  <c r="D158" i="8" s="1"/>
  <c r="E145" i="8"/>
  <c r="E158" i="8" s="1"/>
  <c r="E160" i="8" s="1"/>
  <c r="K24" i="9"/>
  <c r="L127" i="9"/>
  <c r="L158" i="9" s="1"/>
  <c r="AK127" i="9"/>
  <c r="A1" i="9"/>
  <c r="K155" i="12"/>
  <c r="E16" i="12" s="1"/>
  <c r="AN89" i="9"/>
  <c r="AN61" i="9"/>
  <c r="AN45" i="9"/>
  <c r="D14" i="9"/>
  <c r="E14" i="9"/>
  <c r="F14" i="9"/>
  <c r="G14" i="9"/>
  <c r="H14" i="9"/>
  <c r="I14" i="9"/>
  <c r="I80" i="9" s="1"/>
  <c r="J14" i="9"/>
  <c r="K14" i="9"/>
  <c r="L14" i="9"/>
  <c r="M14" i="9"/>
  <c r="N14" i="9"/>
  <c r="O14" i="9"/>
  <c r="P14" i="9"/>
  <c r="Q14" i="9"/>
  <c r="Q80" i="9" s="1"/>
  <c r="R14" i="9"/>
  <c r="S14" i="9"/>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E80" i="9" s="1"/>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H80" i="8" s="1"/>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E80" i="8"/>
  <c r="F80" i="8"/>
  <c r="G80" i="8"/>
  <c r="H80" i="8"/>
  <c r="I80" i="8"/>
  <c r="K80" i="8"/>
  <c r="M80" i="8"/>
  <c r="N80" i="8"/>
  <c r="O80" i="8"/>
  <c r="Q80" i="8"/>
  <c r="R80" i="8"/>
  <c r="S80" i="8"/>
  <c r="V80" i="8"/>
  <c r="W80" i="8"/>
  <c r="X80" i="8"/>
  <c r="Y80" i="8"/>
  <c r="Z80" i="8"/>
  <c r="AA80" i="8"/>
  <c r="AB80" i="8"/>
  <c r="AC80" i="8"/>
  <c r="AD80" i="8"/>
  <c r="AE80" i="8"/>
  <c r="AF80" i="8"/>
  <c r="D176" i="12" s="1"/>
  <c r="AG80" i="8"/>
  <c r="AI80" i="8"/>
  <c r="AJ80" i="8"/>
  <c r="AK80" i="8"/>
  <c r="D106" i="8"/>
  <c r="E106" i="8"/>
  <c r="F106" i="8"/>
  <c r="G106" i="8"/>
  <c r="H106" i="8"/>
  <c r="I106" i="8"/>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P158" i="8"/>
  <c r="X158" i="8"/>
  <c r="X160" i="8" s="1"/>
  <c r="AB158" i="8"/>
  <c r="AJ158" i="8"/>
  <c r="AJ160" i="8" s="1"/>
  <c r="D165" i="12" s="1"/>
  <c r="H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G125"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I5" i="7"/>
  <c r="B3" i="7"/>
  <c r="AN14" i="9"/>
  <c r="U80" i="9" l="1"/>
  <c r="O80" i="9"/>
  <c r="K80" i="9"/>
  <c r="K160" i="9" s="1"/>
  <c r="S80" i="9"/>
  <c r="AL78" i="8"/>
  <c r="AL71" i="8"/>
  <c r="D80" i="8"/>
  <c r="AL65" i="8"/>
  <c r="AL57" i="8"/>
  <c r="AL50" i="8"/>
  <c r="L80" i="8"/>
  <c r="AL40" i="8"/>
  <c r="J80" i="8"/>
  <c r="AL31" i="8"/>
  <c r="W160" i="8"/>
  <c r="U80" i="8"/>
  <c r="T80" i="8"/>
  <c r="AL24" i="8"/>
  <c r="L160" i="8"/>
  <c r="AI160" i="8"/>
  <c r="D164" i="12" s="1"/>
  <c r="AL14" i="8"/>
  <c r="I160" i="8"/>
  <c r="D160" i="8"/>
  <c r="P80" i="8"/>
  <c r="P160" i="8" s="1"/>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1" i="11"/>
  <c r="A5" i="11"/>
  <c r="U158" i="8"/>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D160" i="9" s="1"/>
  <c r="AB80" i="9"/>
  <c r="Z80" i="9"/>
  <c r="X80" i="9"/>
  <c r="V80" i="9"/>
  <c r="V160" i="9" s="1"/>
  <c r="E217" i="12" s="1"/>
  <c r="T80" i="9"/>
  <c r="R80" i="9"/>
  <c r="P80" i="9"/>
  <c r="N80" i="9"/>
  <c r="L80" i="9"/>
  <c r="L160" i="9" s="1"/>
  <c r="J80" i="9"/>
  <c r="J160" i="9" s="1"/>
  <c r="H80" i="9"/>
  <c r="F80" i="9"/>
  <c r="D80" i="9"/>
  <c r="D160" i="9" s="1"/>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F160" i="9"/>
  <c r="F164" i="12"/>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N160" i="9"/>
  <c r="F168" i="12"/>
  <c r="F169" i="12" s="1"/>
  <c r="F47" i="12" l="1"/>
  <c r="U160" i="8"/>
  <c r="D217" i="12" s="1"/>
  <c r="F50" i="12"/>
  <c r="F42" i="12"/>
  <c r="F217" i="12"/>
  <c r="F44" i="12"/>
  <c r="I110" i="12"/>
  <c r="J110" i="12" s="1"/>
  <c r="F77" i="12"/>
  <c r="F55" i="12"/>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<sst xmlns="http://schemas.openxmlformats.org/spreadsheetml/2006/main" count="1453" uniqueCount="759">
  <si>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</si>
  <si>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</si>
  <si>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</si>
  <si>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</si>
  <si>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</si>
  <si>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</si>
  <si>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</si>
  <si>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</si>
  <si>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</si>
  <si>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</si>
  <si>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</si>
  <si>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</si>
  <si>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</si>
  <si>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</si>
  <si>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</si>
  <si>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</si>
  <si>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</si>
  <si>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</si>
  <si>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</si>
  <si>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</si>
  <si>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</si>
  <si>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</si>
  <si>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</si>
  <si>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</si>
  <si>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</si>
  <si>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</si>
  <si>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</si>
  <si>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</si>
  <si>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</si>
  <si>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</si>
  <si>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</si>
  <si>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</si>
  <si>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</si>
  <si>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</si>
  <si>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</si>
  <si>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</si>
  <si>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</si>
  <si>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</si>
  <si>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</si>
  <si>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</si>
  <si>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</si>
  <si>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</si>
  <si>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</si>
  <si>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</si>
  <si>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</si>
  <si>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</si>
  <si>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</si>
  <si>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</si>
  <si>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</si>
  <si>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</si>
  <si>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</si>
  <si>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</si>
  <si>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</si>
  <si>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</si>
  <si>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</si>
  <si>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</si>
  <si>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</si>
  <si>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</si>
  <si>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</si>
  <si>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</si>
  <si>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</si>
  <si>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</si>
  <si>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</si>
  <si>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</si>
  <si>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</si>
  <si>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</si>
  <si>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</si>
  <si>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</si>
  <si>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</si>
  <si>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</si>
  <si>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</si>
  <si>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</si>
  <si>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</si>
  <si>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</si>
  <si>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</si>
  <si>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</si>
  <si>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</si>
  <si>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</si>
  <si>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</si>
  <si>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</si>
  <si>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</si>
  <si>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</si>
  <si>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</si>
  <si>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</si>
  <si>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</si>
  <si>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</si>
  <si>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</si>
  <si>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</si>
  <si>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</si>
  <si>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</si>
  <si>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</si>
  <si>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</si>
  <si>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</si>
  <si>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</si>
  <si>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</si>
  <si>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</si>
  <si>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</si>
  <si>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</si>
  <si>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</si>
  <si>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</si>
  <si>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</si>
  <si>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</si>
  <si>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</si>
  <si>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</si>
  <si>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</si>
  <si>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</si>
  <si>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</si>
  <si>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</si>
  <si>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</si>
  <si>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</si>
  <si>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</si>
  <si>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</si>
  <si>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</si>
  <si>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</si>
  <si>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</si>
  <si>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</si>
  <si>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</si>
  <si>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</si>
  <si>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</si>
  <si>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</si>
  <si>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</si>
  <si>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</si>
  <si>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</si>
  <si>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</si>
  <si>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</si>
  <si>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</si>
  <si>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</si>
  <si>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</si>
  <si>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</si>
  <si>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</si>
  <si>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</si>
  <si>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</si>
  <si>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</si>
  <si>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</si>
  <si>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</si>
  <si>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</si>
  <si>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</si>
  <si>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</si>
  <si>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</si>
  <si>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</si>
  <si>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</si>
  <si>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</si>
  <si>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</si>
  <si>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</si>
  <si>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</si>
  <si>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</si>
  <si>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</si>
  <si>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</si>
  <si>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</si>
  <si>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</si>
  <si>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</si>
  <si>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</si>
  <si>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</si>
  <si>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</si>
  <si>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</si>
  <si>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</si>
  <si>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</si>
  <si>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</si>
  <si>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</si>
  <si>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</si>
  <si>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</si>
  <si>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</si>
  <si>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</si>
  <si>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</si>
  <si>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</si>
  <si>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</si>
  <si>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</si>
  <si>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</si>
  <si>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</si>
  <si>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</si>
  <si>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</si>
  <si>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</si>
  <si>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</si>
  <si>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</si>
  <si>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</si>
  <si>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</si>
  <si>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</si>
  <si>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</si>
  <si>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</si>
  <si>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</si>
  <si>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</si>
  <si>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</si>
  <si>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</si>
  <si>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</si>
  <si>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</si>
  <si>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</si>
  <si>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</si>
  <si>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</si>
  <si>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</si>
  <si>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</si>
  <si>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</si>
  <si>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</si>
  <si>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</si>
  <si>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</si>
  <si>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</si>
  <si>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</si>
  <si>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</si>
  <si>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</si>
  <si>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</si>
  <si>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</si>
  <si>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</si>
  <si>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</si>
  <si>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</si>
  <si>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</si>
  <si>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</si>
  <si>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</si>
  <si>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</si>
  <si>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</si>
  <si>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</si>
  <si>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</si>
  <si>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</si>
  <si>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</si>
  <si>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</si>
  <si>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</si>
  <si>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</si>
  <si>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</si>
  <si>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</si>
  <si>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</si>
  <si>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</si>
  <si>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</si>
  <si>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</si>
  <si>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</si>
  <si>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</si>
  <si>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</si>
  <si>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</si>
  <si>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</si>
  <si>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</si>
  <si>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</si>
  <si>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</si>
  <si>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</si>
  <si>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</si>
  <si>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</si>
  <si>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</si>
  <si>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</si>
  <si>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</si>
  <si>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</si>
  <si>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</si>
  <si>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</si>
  <si>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</si>
  <si>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</si>
  <si>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</si>
  <si>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</si>
  <si>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</si>
  <si>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</si>
  <si>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</si>
  <si>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</si>
  <si>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</si>
  <si>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</si>
  <si>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</si>
  <si>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</si>
  <si>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</si>
  <si>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</si>
  <si>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</si>
  <si>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</si>
  <si>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</si>
  <si>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</si>
  <si>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</si>
  <si>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</si>
  <si>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</si>
  <si>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</si>
  <si>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</si>
  <si>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</si>
  <si>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</si>
  <si>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</si>
  <si>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</si>
  <si>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</si>
  <si>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</si>
  <si>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</si>
  <si>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</si>
  <si>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</si>
  <si>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</si>
  <si>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</si>
  <si>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</si>
  <si>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</si>
  <si>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</si>
  <si>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</si>
  <si>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</si>
  <si>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</si>
  <si>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</si>
  <si>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</si>
  <si>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</si>
  <si>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</si>
  <si>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</si>
  <si>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</si>
  <si>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</si>
  <si>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</si>
  <si>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</si>
  <si>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</si>
  <si>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</si>
  <si>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</si>
  <si>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</si>
  <si>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</si>
  <si>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</si>
  <si>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</si>
  <si>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</si>
  <si>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</si>
  <si>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</si>
  <si>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</si>
  <si>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</si>
  <si>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</si>
  <si>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</si>
  <si>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</si>
  <si>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</si>
  <si>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</si>
  <si>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</si>
  <si>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</si>
  <si>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</si>
  <si>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</si>
  <si>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</si>
  <si>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</si>
  <si>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</si>
  <si>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</si>
  <si>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</si>
  <si>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</si>
  <si>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</si>
  <si>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</si>
  <si>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</si>
  <si>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</si>
  <si>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</si>
  <si>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</si>
  <si>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</si>
  <si>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</si>
  <si>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</si>
  <si>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</si>
  <si>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</si>
  <si>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</si>
  <si>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</si>
  <si>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</si>
  <si>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</si>
  <si>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</si>
  <si>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</si>
  <si>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</si>
  <si>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</si>
  <si>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</si>
  <si>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</si>
  <si>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</si>
  <si>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</si>
  <si>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</si>
  <si>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</si>
  <si>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</si>
  <si>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</si>
  <si>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</si>
  <si>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</si>
  <si>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</si>
  <si>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</si>
  <si>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</si>
  <si>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</si>
  <si>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</si>
  <si>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</si>
  <si>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</si>
  <si>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</si>
  <si>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</si>
  <si>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</si>
  <si>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</si>
  <si>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</si>
  <si>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</si>
  <si>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</si>
  <si>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</si>
  <si>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</si>
  <si>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</si>
  <si>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</si>
  <si>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</si>
  <si>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</si>
  <si>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</si>
  <si>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</si>
  <si>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</si>
  <si>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</si>
  <si>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</si>
  <si>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</si>
  <si>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</si>
  <si>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</si>
  <si>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</si>
  <si>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</si>
  <si>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</si>
  <si>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</si>
  <si>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</si>
  <si>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</si>
  <si>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</si>
  <si>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</si>
  <si>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</si>
  <si>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</si>
  <si>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</si>
  <si>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</si>
  <si>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</si>
  <si>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</si>
  <si>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</si>
  <si>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</si>
  <si>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</si>
  <si>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</si>
  <si>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</si>
  <si>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</si>
  <si>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</si>
  <si>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</si>
  <si>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</si>
  <si>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</si>
  <si>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</si>
  <si>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</si>
  <si>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</si>
  <si>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</si>
  <si>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</si>
  <si>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</si>
  <si>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</si>
  <si>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</si>
  <si>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</si>
  <si>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</si>
  <si>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</si>
  <si>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</si>
  <si>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</si>
  <si>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</si>
  <si>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</si>
  <si>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</si>
  <si>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</si>
  <si>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</si>
  <si>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</si>
  <si>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</si>
  <si>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</si>
  <si>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</si>
  <si>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</si>
  <si>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</si>
  <si>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</si>
  <si>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</si>
  <si>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</si>
  <si>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</si>
  <si>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</si>
  <si>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</si>
  <si>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</si>
  <si>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</si>
  <si>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</si>
  <si>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</si>
  <si>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</si>
  <si>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</si>
  <si>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</si>
  <si>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</si>
  <si>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</si>
  <si>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</si>
  <si>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</si>
  <si>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</si>
  <si>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</si>
  <si>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</si>
  <si>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</si>
  <si>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</si>
  <si>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</si>
  <si>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</si>
  <si>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</si>
  <si>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</si>
  <si>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</si>
  <si>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</si>
  <si>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</si>
  <si>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</si>
  <si>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</si>
  <si>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</si>
  <si>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</si>
  <si>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</si>
  <si>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</si>
  <si>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</si>
  <si>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</si>
  <si>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</si>
  <si>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</si>
  <si>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</si>
  <si>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</si>
  <si>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</si>
  <si>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</si>
  <si>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</si>
  <si>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</si>
  <si>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</si>
  <si>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</si>
  <si>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</si>
  <si>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</si>
  <si>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</si>
  <si>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</si>
  <si>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</si>
  <si>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</si>
  <si>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</si>
  <si>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</si>
  <si>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</si>
  <si>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</si>
  <si>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</si>
  <si>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</si>
  <si>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</si>
  <si>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</si>
  <si>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</si>
  <si>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</si>
  <si>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</si>
  <si>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</si>
  <si>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</si>
  <si>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</si>
  <si>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</si>
  <si>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</si>
  <si>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</si>
  <si>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</si>
  <si>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</si>
  <si>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</si>
  <si>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</si>
  <si>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</si>
  <si>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</si>
  <si>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</si>
  <si>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</si>
  <si>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</si>
  <si>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</si>
  <si>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</si>
  <si>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</si>
  <si>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</si>
  <si>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</si>
  <si>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</si>
  <si>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</si>
  <si>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</si>
  <si>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</si>
  <si>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</si>
  <si>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</si>
  <si>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</si>
  <si>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</si>
  <si>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</si>
  <si>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</si>
  <si>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</si>
  <si>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</si>
  <si>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</si>
  <si>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</si>
  <si>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</si>
  <si>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</si>
  <si>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</si>
  <si>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</si>
  <si>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</si>
  <si>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</si>
  <si>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</si>
  <si>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</si>
  <si>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</si>
  <si>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</si>
  <si>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</si>
  <si>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</si>
  <si>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</si>
  <si>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</si>
  <si>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</si>
  <si>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</si>
  <si>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</si>
  <si>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</si>
  <si>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</si>
  <si>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</si>
  <si>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</si>
  <si>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</si>
  <si>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</si>
  <si>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</si>
  <si>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</si>
  <si>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</si>
  <si>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</si>
  <si>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</si>
  <si>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</si>
  <si>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</si>
  <si>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</si>
  <si>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</si>
  <si>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</si>
  <si>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</si>
  <si>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</si>
  <si>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</si>
  <si>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</si>
  <si>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</si>
  <si>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</si>
  <si>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</si>
  <si>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</si>
  <si>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</si>
  <si>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</si>
  <si>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</si>
  <si>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</si>
  <si>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</si>
  <si>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</si>
  <si>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</si>
  <si>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</si>
  <si>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</si>
  <si>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</si>
  <si>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</si>
  <si>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</si>
  <si>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</si>
  <si>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</si>
  <si>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</si>
  <si>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</si>
  <si>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</si>
  <si>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</si>
  <si>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</si>
  <si>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</si>
  <si>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</si>
  <si>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</si>
  <si>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</si>
  <si>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</si>
  <si>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</si>
  <si>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</si>
  <si>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</si>
  <si>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</si>
  <si>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</si>
  <si>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</si>
  <si>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</si>
  <si>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</si>
  <si>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</si>
  <si>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</si>
  <si>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</si>
  <si>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</si>
  <si>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</si>
  <si>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</si>
  <si>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</si>
  <si>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</si>
  <si>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</si>
  <si>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</si>
  <si>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</si>
  <si>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</si>
  <si>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</si>
  <si>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</si>
  <si>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</si>
  <si>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</si>
  <si>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</si>
  <si>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</si>
  <si>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</si>
  <si>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</si>
  <si>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</si>
  <si>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</si>
  <si>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</si>
  <si>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</si>
  <si>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</si>
  <si>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</si>
  <si>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</si>
  <si>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</si>
  <si>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</si>
  <si>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</si>
  <si>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</si>
  <si>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</si>
  <si>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</si>
  <si>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</si>
  <si>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</si>
  <si>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</si>
  <si>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</si>
  <si>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</si>
  <si>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</si>
  <si>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</si>
  <si>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</si>
  <si>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</si>
  <si>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</si>
  <si>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</si>
  <si>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</si>
  <si>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</si>
  <si>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</si>
  <si>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</si>
  <si>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</si>
  <si>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</si>
  <si>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</si>
  <si>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</si>
  <si>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</si>
  <si>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</si>
  <si>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</si>
  <si>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</si>
  <si>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</si>
  <si>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</si>
  <si>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</si>
  <si>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</si>
  <si>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</si>
  <si>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</si>
  <si>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</si>
  <si>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</si>
  <si>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</si>
  <si>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</si>
  <si>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</si>
  <si>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</si>
  <si>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</si>
  <si>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</si>
  <si>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</si>
  <si>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</si>
  <si>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</si>
  <si>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</si>
  <si>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</si>
  <si>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</si>
  <si>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</si>
  <si>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</si>
  <si>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</si>
  <si>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</si>
  <si>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</si>
  <si>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</si>
  <si>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</si>
  <si>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</si>
  <si>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</si>
  <si>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</si>
  <si>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</si>
  <si>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</si>
  <si>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</si>
  <si>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</si>
  <si>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</si>
  <si>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</si>
  <si>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</si>
  <si>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</si>
  <si>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</si>
  <si>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</si>
  <si>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</si>
  <si>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</si>
  <si>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</si>
  <si>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</si>
  <si>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</si>
  <si>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</si>
  <si>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</si>
  <si>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</si>
  <si>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</si>
  <si>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</si>
  <si>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</si>
  <si>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</si>
  <si>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</si>
  <si>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</si>
  <si>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</si>
  <si>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</si>
  <si>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</si>
  <si>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</si>
  <si>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</si>
  <si>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</si>
  <si>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</si>
  <si>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</si>
  <si>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</si>
  <si>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</si>
  <si>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</si>
  <si>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</si>
  <si>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</si>
  <si>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</si>
  <si>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</si>
  <si>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</si>
  <si>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</si>
  <si>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</si>
  <si>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</si>
  <si>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</si>
  <si>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</si>
  <si>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</si>
  <si>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</si>
  <si>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</si>
  <si>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</si>
  <si>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</si>
  <si>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</si>
  <si>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</si>
  <si>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</si>
  <si>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</si>
  <si>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</si>
  <si>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</si>
  <si>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</si>
  <si>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</si>
  <si>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</si>
  <si>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</si>
  <si>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</si>
  <si>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</si>
  <si>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</si>
  <si>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</si>
  <si>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</si>
  <si>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KRDjjp03nnnn.xls</t>
    </r>
    <r>
      <rPr>
        <sz val="10"/>
        <rFont val="Arial"/>
        <family val="2"/>
      </rPr>
      <t xml:space="preserve"> (bijv. KRD210030006.xls)</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</si>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</sst>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3"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44">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71" fillId="0" borderId="0" xfId="0" applyFont="1" applyFill="1" applyAlignment="1">
      <alignment vertical="center" wrapText="1"/>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13" fillId="0" borderId="0" xfId="11" applyNumberFormat="1" applyFill="1" applyBorder="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2" fillId="0" borderId="0" xfId="22" applyAlignment="1">
      <alignment vertical="center"/>
    </xf>
    <xf numFmtId="49" fontId="2" fillId="0" borderId="0" xfId="22" applyNumberFormat="1" applyFont="1" applyAlignment="1">
      <alignment vertical="center" wrapText="1"/>
    </xf>
    <xf numFmtId="0" fontId="2" fillId="0" borderId="0" xfId="22" applyAlignment="1">
      <alignment vertical="center" wrapText="1"/>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4" fillId="3" borderId="0" xfId="0" applyNumberFormat="1" applyFont="1" applyFill="1" applyAlignment="1">
      <alignment vertical="center" wrapText="1"/>
    </xf>
    <xf numFmtId="0" fontId="0" fillId="0" borderId="0" xfId="0" applyAlignment="1">
      <alignment vertical="center"/>
    </xf>
    <xf numFmtId="49" fontId="10" fillId="0" borderId="0" xfId="22" applyNumberFormat="1" applyFont="1" applyAlignment="1">
      <alignment vertical="center"/>
    </xf>
    <xf numFmtId="49" fontId="14" fillId="3"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3" fillId="0" borderId="0" xfId="11" applyNumberFormat="1" applyFill="1" applyAlignment="1" applyProtection="1">
      <alignment vertical="center" wrapText="1"/>
    </xf>
    <xf numFmtId="0" fontId="2" fillId="0" borderId="0" xfId="22" applyFill="1" applyAlignment="1">
      <alignment vertical="center"/>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49" fontId="2" fillId="0" borderId="0" xfId="0" applyNumberFormat="1" applyFont="1" applyFill="1" applyAlignment="1">
      <alignment vertical="top" wrapText="1"/>
    </xf>
    <xf numFmtId="0" fontId="0" fillId="0" borderId="0" xfId="0" applyFill="1" applyAlignment="1">
      <alignment vertical="top" wrapText="1"/>
    </xf>
    <xf numFmtId="49" fontId="11" fillId="0" borderId="0" xfId="0" applyNumberFormat="1" applyFont="1"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0" fontId="2" fillId="4" borderId="0" xfId="22" applyFill="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0" fontId="2" fillId="0" borderId="0" xfId="22" applyNumberFormat="1"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11" fillId="4" borderId="0" xfId="22" applyNumberFormat="1" applyFont="1" applyFill="1" applyAlignment="1">
      <alignment vertical="center" wrapText="1"/>
    </xf>
    <xf numFmtId="49" fontId="9" fillId="0" borderId="0" xfId="22" applyNumberFormat="1" applyFont="1" applyAlignment="1">
      <alignment vertical="center" wrapText="1"/>
    </xf>
    <xf numFmtId="49" fontId="22"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0" fillId="0" borderId="0" xfId="0" applyAlignment="1">
      <alignment vertical="top"/>
    </xf>
    <xf numFmtId="0" fontId="2" fillId="0" borderId="0" xfId="0" applyNumberFormat="1" applyFont="1" applyFill="1" applyAlignment="1">
      <alignment vertical="center" wrapText="1"/>
    </xf>
    <xf numFmtId="0" fontId="0" fillId="0" borderId="0" xfId="0" applyFill="1" applyAlignment="1">
      <alignment vertical="center"/>
    </xf>
    <xf numFmtId="0" fontId="22" fillId="0" borderId="0" xfId="22" applyFont="1" applyAlignment="1">
      <alignment vertical="center" wrapText="1"/>
    </xf>
    <xf numFmtId="0" fontId="2" fillId="0" borderId="0" xfId="22" applyFont="1" applyFill="1" applyAlignment="1">
      <alignment vertical="top" wrapText="1"/>
    </xf>
    <xf numFmtId="0" fontId="2" fillId="0" borderId="0" xfId="22"/>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0" applyNumberFormat="1" applyFont="1" applyFill="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9" fillId="5" borderId="0" xfId="22" applyNumberFormat="1" applyFont="1" applyFill="1" applyAlignment="1" applyProtection="1">
      <alignment horizontal="left" vertical="center"/>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5" fillId="0" borderId="0" xfId="0" applyFont="1" applyFill="1" applyAlignment="1">
      <alignment vertical="center" wrapText="1"/>
    </xf>
    <xf numFmtId="0" fontId="0" fillId="0" borderId="0" xfId="0" applyFill="1" applyAlignment="1">
      <alignment vertical="center" wrapText="1"/>
    </xf>
    <xf numFmtId="0" fontId="65"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3" fontId="65"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735</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697</v>
      </c>
      <c r="C12" s="4" t="s">
        <v>3</v>
      </c>
    </row>
    <row r="13" spans="1:6" ht="33" customHeight="1" x14ac:dyDescent="0.2">
      <c r="A13" s="9"/>
      <c r="B13" s="398" t="s">
        <v>739</v>
      </c>
    </row>
    <row r="14" spans="1:6" ht="99" customHeight="1" x14ac:dyDescent="0.2">
      <c r="A14" s="9"/>
      <c r="B14" s="357" t="s">
        <v>698</v>
      </c>
    </row>
    <row r="15" spans="1:6" ht="53.25" customHeight="1" x14ac:dyDescent="0.2">
      <c r="B15" s="259" t="s">
        <v>699</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33" sqref="A33"/>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702</v>
      </c>
      <c r="B3" s="261"/>
    </row>
    <row r="4" spans="1:2" ht="15" customHeight="1" x14ac:dyDescent="0.25">
      <c r="A4" s="262" t="s">
        <v>700</v>
      </c>
      <c r="B4" s="263"/>
    </row>
    <row r="5" spans="1:2" ht="15" customHeight="1" x14ac:dyDescent="0.25">
      <c r="A5" s="262" t="s">
        <v>701</v>
      </c>
      <c r="B5" s="374"/>
    </row>
    <row r="6" spans="1:2" ht="15" x14ac:dyDescent="0.25">
      <c r="A6" s="262" t="s">
        <v>539</v>
      </c>
      <c r="B6" s="263"/>
    </row>
    <row r="7" spans="1:2" ht="15" x14ac:dyDescent="0.25">
      <c r="A7" s="262" t="s">
        <v>540</v>
      </c>
      <c r="B7" s="263"/>
    </row>
    <row r="8" spans="1:2" x14ac:dyDescent="0.2">
      <c r="A8" s="257"/>
    </row>
    <row r="9" spans="1:2" ht="46.5" customHeight="1" x14ac:dyDescent="0.2">
      <c r="A9" s="354" t="s">
        <v>645</v>
      </c>
    </row>
    <row r="10" spans="1:2" ht="7.5" customHeight="1" x14ac:dyDescent="0.2">
      <c r="A10" s="354"/>
    </row>
    <row r="11" spans="1:2" ht="28.5" customHeight="1" x14ac:dyDescent="0.25">
      <c r="A11" s="355" t="s">
        <v>668</v>
      </c>
      <c r="B11" s="263"/>
    </row>
    <row r="12" spans="1:2" x14ac:dyDescent="0.2">
      <c r="A12" s="17" t="s">
        <v>14</v>
      </c>
    </row>
    <row r="13" spans="1:2" ht="9" customHeight="1" x14ac:dyDescent="0.2">
      <c r="A13" s="17"/>
    </row>
    <row r="14" spans="1:2" ht="45" customHeight="1" x14ac:dyDescent="0.25">
      <c r="A14" s="18" t="s">
        <v>704</v>
      </c>
    </row>
    <row r="15" spans="1:2" ht="8.25" customHeight="1" x14ac:dyDescent="0.25">
      <c r="A15" s="19"/>
    </row>
    <row r="16" spans="1:2" ht="26.25" customHeight="1" x14ac:dyDescent="0.25">
      <c r="A16" s="265" t="s">
        <v>15</v>
      </c>
    </row>
    <row r="17" spans="1:2" ht="45" customHeight="1" x14ac:dyDescent="0.25">
      <c r="A17" s="264" t="s">
        <v>541</v>
      </c>
      <c r="B17" s="261"/>
    </row>
    <row r="18" spans="1:2" ht="7.5" customHeight="1" x14ac:dyDescent="0.25">
      <c r="A18" s="20"/>
    </row>
    <row r="19" spans="1:2" ht="54" customHeight="1" x14ac:dyDescent="0.25">
      <c r="A19" s="266" t="s">
        <v>703</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741</v>
      </c>
    </row>
    <row r="29" spans="1:2" x14ac:dyDescent="0.25">
      <c r="A29" s="23" t="s">
        <v>742</v>
      </c>
    </row>
    <row r="30" spans="1:2" x14ac:dyDescent="0.25">
      <c r="A30" s="23" t="s">
        <v>743</v>
      </c>
    </row>
    <row r="31" spans="1:2" x14ac:dyDescent="0.2">
      <c r="A31" s="24" t="s">
        <v>671</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740</v>
      </c>
    </row>
    <row r="36" spans="1:1" s="335" customFormat="1" ht="13.5" customHeight="1" x14ac:dyDescent="0.25">
      <c r="A36" s="40" t="s">
        <v>542</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1"/>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6" t="s">
        <v>25</v>
      </c>
      <c r="B1" s="414"/>
      <c r="C1" s="414"/>
      <c r="D1" s="414"/>
    </row>
    <row r="2" spans="1:9" ht="7.5" customHeight="1" x14ac:dyDescent="0.25">
      <c r="A2" s="456"/>
      <c r="B2" s="414"/>
      <c r="C2" s="414"/>
      <c r="D2" s="414"/>
    </row>
    <row r="3" spans="1:9" ht="47.25" customHeight="1" x14ac:dyDescent="0.25">
      <c r="A3" s="415" t="s">
        <v>707</v>
      </c>
      <c r="B3" s="416"/>
      <c r="C3" s="416"/>
      <c r="D3" s="416"/>
    </row>
    <row r="4" spans="1:9" ht="7.5" customHeight="1" x14ac:dyDescent="0.25">
      <c r="A4" s="25"/>
      <c r="B4" s="32"/>
      <c r="C4" s="32"/>
      <c r="D4" s="32"/>
    </row>
    <row r="5" spans="1:9" ht="25.5" customHeight="1" x14ac:dyDescent="0.25">
      <c r="A5" s="33" t="s">
        <v>26</v>
      </c>
      <c r="B5" s="419" t="s">
        <v>27</v>
      </c>
      <c r="C5" s="419"/>
      <c r="D5" s="419"/>
      <c r="F5" s="450"/>
      <c r="G5" s="416"/>
      <c r="H5" s="416"/>
      <c r="I5" s="416"/>
    </row>
    <row r="6" spans="1:9" ht="38.25" customHeight="1" x14ac:dyDescent="0.25">
      <c r="A6" s="33" t="s">
        <v>26</v>
      </c>
      <c r="B6" s="419" t="s">
        <v>28</v>
      </c>
      <c r="C6" s="416"/>
      <c r="D6" s="416"/>
    </row>
    <row r="7" spans="1:9" ht="25.5" customHeight="1" x14ac:dyDescent="0.25">
      <c r="A7" s="33" t="s">
        <v>26</v>
      </c>
      <c r="B7" s="419" t="s">
        <v>29</v>
      </c>
      <c r="C7" s="416"/>
      <c r="D7" s="416"/>
    </row>
    <row r="8" spans="1:9" ht="7.5" customHeight="1" x14ac:dyDescent="0.25">
      <c r="A8" s="33"/>
      <c r="B8" s="34"/>
      <c r="C8" s="32"/>
      <c r="D8" s="32"/>
    </row>
    <row r="9" spans="1:9" ht="25.5" customHeight="1" x14ac:dyDescent="0.2">
      <c r="A9" s="474" t="s">
        <v>667</v>
      </c>
      <c r="B9" s="475"/>
      <c r="C9" s="475"/>
      <c r="D9" s="475"/>
    </row>
    <row r="10" spans="1:9" ht="7.5" customHeight="1" x14ac:dyDescent="0.2">
      <c r="A10" s="35"/>
      <c r="B10" s="36"/>
      <c r="C10" s="36"/>
      <c r="D10" s="36"/>
    </row>
    <row r="11" spans="1:9" ht="38.25" customHeight="1" x14ac:dyDescent="0.25">
      <c r="A11" s="450" t="s">
        <v>30</v>
      </c>
      <c r="B11" s="416"/>
      <c r="C11" s="416"/>
      <c r="D11" s="416"/>
    </row>
    <row r="12" spans="1:9" ht="12.75" x14ac:dyDescent="0.25">
      <c r="A12" s="450" t="s">
        <v>708</v>
      </c>
      <c r="B12" s="416"/>
      <c r="C12" s="416"/>
      <c r="D12" s="416"/>
    </row>
    <row r="13" spans="1:9" ht="7.5" customHeight="1" x14ac:dyDescent="0.25">
      <c r="A13" s="450"/>
      <c r="B13" s="414"/>
      <c r="C13" s="414"/>
      <c r="D13" s="414"/>
    </row>
    <row r="14" spans="1:9" s="15" customFormat="1" ht="25.5" customHeight="1" x14ac:dyDescent="0.25">
      <c r="A14" s="415" t="s">
        <v>709</v>
      </c>
      <c r="B14" s="414"/>
      <c r="C14" s="414"/>
      <c r="D14" s="414"/>
    </row>
    <row r="15" spans="1:9" s="15" customFormat="1" ht="12.75" x14ac:dyDescent="0.25">
      <c r="A15" s="33" t="s">
        <v>26</v>
      </c>
      <c r="B15" s="419" t="s">
        <v>31</v>
      </c>
      <c r="C15" s="419"/>
      <c r="D15" s="419"/>
    </row>
    <row r="16" spans="1:9" ht="12.75" x14ac:dyDescent="0.25">
      <c r="A16" s="33" t="s">
        <v>26</v>
      </c>
      <c r="B16" s="419" t="s">
        <v>32</v>
      </c>
      <c r="C16" s="419"/>
      <c r="D16" s="419"/>
    </row>
    <row r="17" spans="1:4" ht="12.75" x14ac:dyDescent="0.25">
      <c r="A17" s="33" t="s">
        <v>26</v>
      </c>
      <c r="B17" s="419" t="s">
        <v>33</v>
      </c>
      <c r="C17" s="419"/>
      <c r="D17" s="419"/>
    </row>
    <row r="18" spans="1:4" ht="7.5" customHeight="1" x14ac:dyDescent="0.25">
      <c r="A18" s="33"/>
      <c r="B18" s="34"/>
      <c r="C18" s="34"/>
      <c r="D18" s="34"/>
    </row>
    <row r="19" spans="1:4" ht="25.5" customHeight="1" x14ac:dyDescent="0.25">
      <c r="A19" s="450" t="s">
        <v>710</v>
      </c>
      <c r="B19" s="414"/>
      <c r="C19" s="414"/>
      <c r="D19" s="414"/>
    </row>
    <row r="20" spans="1:4" ht="7.5" customHeight="1" x14ac:dyDescent="0.25">
      <c r="A20" s="456"/>
      <c r="B20" s="414"/>
      <c r="C20" s="414"/>
      <c r="D20" s="414"/>
    </row>
    <row r="21" spans="1:4" ht="25.5" customHeight="1" x14ac:dyDescent="0.25">
      <c r="A21" s="450" t="s">
        <v>711</v>
      </c>
      <c r="B21" s="414"/>
      <c r="C21" s="414"/>
      <c r="D21" s="414"/>
    </row>
    <row r="22" spans="1:4" ht="7.5" customHeight="1" x14ac:dyDescent="0.25">
      <c r="A22" s="37"/>
      <c r="B22" s="38"/>
      <c r="C22" s="38"/>
      <c r="D22" s="38"/>
    </row>
    <row r="23" spans="1:4" ht="25.5" customHeight="1" x14ac:dyDescent="0.25">
      <c r="A23" s="415" t="s">
        <v>34</v>
      </c>
      <c r="B23" s="414"/>
      <c r="C23" s="414"/>
      <c r="D23" s="414"/>
    </row>
    <row r="24" spans="1:4" ht="7.5" customHeight="1" x14ac:dyDescent="0.25">
      <c r="A24" s="456"/>
      <c r="B24" s="414"/>
      <c r="C24" s="414"/>
      <c r="D24" s="414"/>
    </row>
    <row r="25" spans="1:4" ht="12.75" customHeight="1" x14ac:dyDescent="0.25">
      <c r="A25" s="469" t="s">
        <v>646</v>
      </c>
      <c r="B25" s="469"/>
      <c r="C25" s="344" t="s">
        <v>17</v>
      </c>
      <c r="D25" s="345"/>
    </row>
    <row r="26" spans="1:4" ht="9.75" customHeight="1" x14ac:dyDescent="0.25">
      <c r="A26" s="415"/>
      <c r="B26" s="414"/>
      <c r="C26" s="414"/>
      <c r="D26" s="414"/>
    </row>
    <row r="27" spans="1:4" s="39" customFormat="1" ht="15" customHeight="1" x14ac:dyDescent="0.25">
      <c r="A27" s="426" t="s">
        <v>35</v>
      </c>
      <c r="B27" s="414"/>
      <c r="C27" s="414"/>
      <c r="D27" s="414"/>
    </row>
    <row r="28" spans="1:4" s="39" customFormat="1" ht="7.5" customHeight="1" x14ac:dyDescent="0.25">
      <c r="A28" s="468"/>
      <c r="B28" s="414"/>
      <c r="C28" s="414"/>
      <c r="D28" s="414"/>
    </row>
    <row r="29" spans="1:4" s="39" customFormat="1" ht="63.75" customHeight="1" x14ac:dyDescent="0.25">
      <c r="A29" s="458" t="s">
        <v>712</v>
      </c>
      <c r="B29" s="414"/>
      <c r="C29" s="414"/>
      <c r="D29" s="414"/>
    </row>
    <row r="30" spans="1:4" s="39" customFormat="1" ht="9.75" customHeight="1" x14ac:dyDescent="0.25">
      <c r="A30" s="458"/>
      <c r="B30" s="414"/>
      <c r="C30" s="414"/>
      <c r="D30" s="414"/>
    </row>
    <row r="31" spans="1:4" s="39" customFormat="1" ht="19.5" customHeight="1" x14ac:dyDescent="0.25">
      <c r="A31" s="423" t="s">
        <v>682</v>
      </c>
      <c r="B31" s="424"/>
      <c r="C31" s="424"/>
      <c r="D31" s="424"/>
    </row>
    <row r="32" spans="1:4" s="39" customFormat="1" ht="4.5" customHeight="1" x14ac:dyDescent="0.25">
      <c r="A32" s="371"/>
      <c r="B32" s="368"/>
      <c r="C32" s="368"/>
      <c r="D32" s="368"/>
    </row>
    <row r="33" spans="1:256" s="39" customFormat="1" ht="15" x14ac:dyDescent="0.25">
      <c r="A33" s="427" t="s">
        <v>683</v>
      </c>
      <c r="B33" s="424"/>
      <c r="C33" s="424"/>
      <c r="D33" s="424"/>
    </row>
    <row r="34" spans="1:256" s="39" customFormat="1" ht="15" x14ac:dyDescent="0.25">
      <c r="A34" s="383" t="s">
        <v>26</v>
      </c>
      <c r="B34" s="470" t="s">
        <v>684</v>
      </c>
      <c r="C34" s="424"/>
      <c r="D34" s="424"/>
    </row>
    <row r="35" spans="1:256" s="39" customFormat="1" ht="15" x14ac:dyDescent="0.25">
      <c r="A35" s="383"/>
      <c r="B35" s="384" t="s">
        <v>713</v>
      </c>
      <c r="C35" s="373"/>
      <c r="D35" s="373"/>
    </row>
    <row r="36" spans="1:256" s="39" customFormat="1" ht="15" x14ac:dyDescent="0.25">
      <c r="A36" s="383" t="s">
        <v>26</v>
      </c>
      <c r="B36" s="470" t="s">
        <v>685</v>
      </c>
      <c r="C36" s="464"/>
      <c r="D36" s="464"/>
    </row>
    <row r="37" spans="1:256" s="39" customFormat="1" ht="15" x14ac:dyDescent="0.25">
      <c r="A37" s="385"/>
      <c r="B37" s="471" t="s">
        <v>686</v>
      </c>
      <c r="C37" s="438"/>
      <c r="D37" s="438"/>
    </row>
    <row r="38" spans="1:256" s="39" customFormat="1" ht="15" x14ac:dyDescent="0.25">
      <c r="A38" s="386" t="s">
        <v>26</v>
      </c>
      <c r="B38" s="470" t="s">
        <v>746</v>
      </c>
      <c r="C38" s="464"/>
      <c r="D38" s="464"/>
    </row>
    <row r="39" spans="1:256" s="39" customFormat="1" ht="15" x14ac:dyDescent="0.25">
      <c r="A39" s="385"/>
      <c r="B39" s="408" t="s">
        <v>745</v>
      </c>
      <c r="C39" s="407"/>
      <c r="D39" s="407"/>
    </row>
    <row r="40" spans="1:256" s="39" customFormat="1" ht="27" customHeight="1" x14ac:dyDescent="0.25">
      <c r="A40" s="386" t="s">
        <v>26</v>
      </c>
      <c r="B40" s="472" t="s">
        <v>687</v>
      </c>
      <c r="C40" s="428"/>
      <c r="D40" s="428"/>
    </row>
    <row r="41" spans="1:256" s="39" customFormat="1" ht="15" x14ac:dyDescent="0.25">
      <c r="A41" s="385"/>
      <c r="B41" s="473" t="s">
        <v>688</v>
      </c>
      <c r="C41" s="473"/>
      <c r="D41" s="473"/>
    </row>
    <row r="42" spans="1:256" s="39" customFormat="1" ht="15" x14ac:dyDescent="0.25">
      <c r="A42" s="386" t="s">
        <v>26</v>
      </c>
      <c r="B42" s="427" t="s">
        <v>689</v>
      </c>
      <c r="C42" s="428"/>
      <c r="D42" s="428"/>
    </row>
    <row r="43" spans="1:256" s="39" customFormat="1" ht="15" x14ac:dyDescent="0.25">
      <c r="A43" s="386"/>
      <c r="B43" s="387" t="s">
        <v>690</v>
      </c>
      <c r="C43" s="365"/>
      <c r="D43" s="365"/>
    </row>
    <row r="44" spans="1:256" s="39" customFormat="1" ht="9.75" customHeight="1" x14ac:dyDescent="0.25">
      <c r="A44" s="369"/>
      <c r="B44" s="368"/>
      <c r="C44" s="368"/>
      <c r="D44" s="368"/>
    </row>
    <row r="45" spans="1:256" s="39" customFormat="1" ht="15" customHeight="1" x14ac:dyDescent="0.25">
      <c r="A45" s="426" t="s">
        <v>36</v>
      </c>
      <c r="B45" s="414"/>
      <c r="C45" s="414"/>
      <c r="D45" s="414"/>
    </row>
    <row r="46" spans="1:256" s="39" customFormat="1" ht="7.5" customHeight="1" x14ac:dyDescent="0.25">
      <c r="A46" s="40"/>
      <c r="B46" s="38"/>
      <c r="C46" s="38"/>
      <c r="D46" s="38"/>
    </row>
    <row r="47" spans="1:256" s="39" customFormat="1" ht="89.25" customHeight="1" x14ac:dyDescent="0.25">
      <c r="A47" s="419" t="s">
        <v>714</v>
      </c>
      <c r="B47" s="414"/>
      <c r="C47" s="414"/>
      <c r="D47" s="414"/>
      <c r="E47" s="419"/>
      <c r="F47" s="414"/>
      <c r="G47" s="414"/>
      <c r="H47" s="414"/>
      <c r="I47" s="419"/>
      <c r="J47" s="414"/>
      <c r="K47" s="414"/>
      <c r="L47" s="414"/>
      <c r="M47" s="419"/>
      <c r="N47" s="414"/>
      <c r="O47" s="414"/>
      <c r="P47" s="414"/>
      <c r="Q47" s="419"/>
      <c r="R47" s="414"/>
      <c r="S47" s="414"/>
      <c r="T47" s="414"/>
      <c r="U47" s="419"/>
      <c r="V47" s="414"/>
      <c r="W47" s="414"/>
      <c r="X47" s="414"/>
      <c r="Y47" s="419"/>
      <c r="Z47" s="414"/>
      <c r="AA47" s="414"/>
      <c r="AB47" s="414"/>
      <c r="AC47" s="419"/>
      <c r="AD47" s="414"/>
      <c r="AE47" s="414"/>
      <c r="AF47" s="414"/>
      <c r="AG47" s="419"/>
      <c r="AH47" s="414"/>
      <c r="AI47" s="414"/>
      <c r="AJ47" s="414"/>
      <c r="AK47" s="419"/>
      <c r="AL47" s="414"/>
      <c r="AM47" s="414"/>
      <c r="AN47" s="414"/>
      <c r="AO47" s="419"/>
      <c r="AP47" s="414"/>
      <c r="AQ47" s="414"/>
      <c r="AR47" s="414"/>
      <c r="AS47" s="419"/>
      <c r="AT47" s="414"/>
      <c r="AU47" s="414"/>
      <c r="AV47" s="414"/>
      <c r="AW47" s="419"/>
      <c r="AX47" s="414"/>
      <c r="AY47" s="414"/>
      <c r="AZ47" s="414"/>
      <c r="BA47" s="419"/>
      <c r="BB47" s="414"/>
      <c r="BC47" s="414"/>
      <c r="BD47" s="414"/>
      <c r="BE47" s="419"/>
      <c r="BF47" s="414"/>
      <c r="BG47" s="414"/>
      <c r="BH47" s="414"/>
      <c r="BI47" s="419"/>
      <c r="BJ47" s="414"/>
      <c r="BK47" s="414"/>
      <c r="BL47" s="414"/>
      <c r="BM47" s="419"/>
      <c r="BN47" s="414"/>
      <c r="BO47" s="414"/>
      <c r="BP47" s="414"/>
      <c r="BQ47" s="419"/>
      <c r="BR47" s="414"/>
      <c r="BS47" s="414"/>
      <c r="BT47" s="414"/>
      <c r="BU47" s="419"/>
      <c r="BV47" s="414"/>
      <c r="BW47" s="414"/>
      <c r="BX47" s="414"/>
      <c r="BY47" s="419"/>
      <c r="BZ47" s="414"/>
      <c r="CA47" s="414"/>
      <c r="CB47" s="414"/>
      <c r="CC47" s="419"/>
      <c r="CD47" s="414"/>
      <c r="CE47" s="414"/>
      <c r="CF47" s="414"/>
      <c r="CG47" s="419"/>
      <c r="CH47" s="414"/>
      <c r="CI47" s="414"/>
      <c r="CJ47" s="414"/>
      <c r="CK47" s="419"/>
      <c r="CL47" s="414"/>
      <c r="CM47" s="414"/>
      <c r="CN47" s="414"/>
      <c r="CO47" s="419"/>
      <c r="CP47" s="414"/>
      <c r="CQ47" s="414"/>
      <c r="CR47" s="414"/>
      <c r="CS47" s="419"/>
      <c r="CT47" s="414"/>
      <c r="CU47" s="414"/>
      <c r="CV47" s="414"/>
      <c r="CW47" s="419"/>
      <c r="CX47" s="414"/>
      <c r="CY47" s="414"/>
      <c r="CZ47" s="414"/>
      <c r="DA47" s="419"/>
      <c r="DB47" s="414"/>
      <c r="DC47" s="414"/>
      <c r="DD47" s="414"/>
      <c r="DE47" s="419"/>
      <c r="DF47" s="414"/>
      <c r="DG47" s="414"/>
      <c r="DH47" s="414"/>
      <c r="DI47" s="419"/>
      <c r="DJ47" s="414"/>
      <c r="DK47" s="414"/>
      <c r="DL47" s="414"/>
      <c r="DM47" s="419"/>
      <c r="DN47" s="414"/>
      <c r="DO47" s="414"/>
      <c r="DP47" s="414"/>
      <c r="DQ47" s="419"/>
      <c r="DR47" s="414"/>
      <c r="DS47" s="414"/>
      <c r="DT47" s="414"/>
      <c r="DU47" s="419"/>
      <c r="DV47" s="414"/>
      <c r="DW47" s="414"/>
      <c r="DX47" s="414"/>
      <c r="DY47" s="419"/>
      <c r="DZ47" s="414"/>
      <c r="EA47" s="414"/>
      <c r="EB47" s="414"/>
      <c r="EC47" s="419"/>
      <c r="ED47" s="414"/>
      <c r="EE47" s="414"/>
      <c r="EF47" s="414"/>
      <c r="EG47" s="419"/>
      <c r="EH47" s="414"/>
      <c r="EI47" s="414"/>
      <c r="EJ47" s="414"/>
      <c r="EK47" s="419"/>
      <c r="EL47" s="414"/>
      <c r="EM47" s="414"/>
      <c r="EN47" s="414"/>
      <c r="EO47" s="419"/>
      <c r="EP47" s="414"/>
      <c r="EQ47" s="414"/>
      <c r="ER47" s="414"/>
      <c r="ES47" s="419"/>
      <c r="ET47" s="414"/>
      <c r="EU47" s="414"/>
      <c r="EV47" s="414"/>
      <c r="EW47" s="419"/>
      <c r="EX47" s="414"/>
      <c r="EY47" s="414"/>
      <c r="EZ47" s="414"/>
      <c r="FA47" s="419"/>
      <c r="FB47" s="414"/>
      <c r="FC47" s="414"/>
      <c r="FD47" s="414"/>
      <c r="FE47" s="419"/>
      <c r="FF47" s="414"/>
      <c r="FG47" s="414"/>
      <c r="FH47" s="414"/>
      <c r="FI47" s="419"/>
      <c r="FJ47" s="414"/>
      <c r="FK47" s="414"/>
      <c r="FL47" s="414"/>
      <c r="FM47" s="419"/>
      <c r="FN47" s="414"/>
      <c r="FO47" s="414"/>
      <c r="FP47" s="414"/>
      <c r="FQ47" s="419"/>
      <c r="FR47" s="414"/>
      <c r="FS47" s="414"/>
      <c r="FT47" s="414"/>
      <c r="FU47" s="419"/>
      <c r="FV47" s="414"/>
      <c r="FW47" s="414"/>
      <c r="FX47" s="414"/>
      <c r="FY47" s="419"/>
      <c r="FZ47" s="414"/>
      <c r="GA47" s="414"/>
      <c r="GB47" s="414"/>
      <c r="GC47" s="419"/>
      <c r="GD47" s="414"/>
      <c r="GE47" s="414"/>
      <c r="GF47" s="414"/>
      <c r="GG47" s="419"/>
      <c r="GH47" s="414"/>
      <c r="GI47" s="414"/>
      <c r="GJ47" s="414"/>
      <c r="GK47" s="419"/>
      <c r="GL47" s="414"/>
      <c r="GM47" s="414"/>
      <c r="GN47" s="414"/>
      <c r="GO47" s="419"/>
      <c r="GP47" s="414"/>
      <c r="GQ47" s="414"/>
      <c r="GR47" s="414"/>
      <c r="GS47" s="419"/>
      <c r="GT47" s="414"/>
      <c r="GU47" s="414"/>
      <c r="GV47" s="414"/>
      <c r="GW47" s="419"/>
      <c r="GX47" s="414"/>
      <c r="GY47" s="414"/>
      <c r="GZ47" s="414"/>
      <c r="HA47" s="419"/>
      <c r="HB47" s="414"/>
      <c r="HC47" s="414"/>
      <c r="HD47" s="414"/>
      <c r="HE47" s="419"/>
      <c r="HF47" s="414"/>
      <c r="HG47" s="414"/>
      <c r="HH47" s="414"/>
      <c r="HI47" s="419"/>
      <c r="HJ47" s="414"/>
      <c r="HK47" s="414"/>
      <c r="HL47" s="414"/>
      <c r="HM47" s="419"/>
      <c r="HN47" s="414"/>
      <c r="HO47" s="414"/>
      <c r="HP47" s="414"/>
      <c r="HQ47" s="419"/>
      <c r="HR47" s="414"/>
      <c r="HS47" s="414"/>
      <c r="HT47" s="414"/>
      <c r="HU47" s="419"/>
      <c r="HV47" s="414"/>
      <c r="HW47" s="414"/>
      <c r="HX47" s="414"/>
      <c r="HY47" s="419"/>
      <c r="HZ47" s="414"/>
      <c r="IA47" s="414"/>
      <c r="IB47" s="414"/>
      <c r="IC47" s="419"/>
      <c r="ID47" s="414"/>
      <c r="IE47" s="414"/>
      <c r="IF47" s="414"/>
      <c r="IG47" s="419"/>
      <c r="IH47" s="414"/>
      <c r="II47" s="414"/>
      <c r="IJ47" s="414"/>
      <c r="IK47" s="419"/>
      <c r="IL47" s="414"/>
      <c r="IM47" s="414"/>
      <c r="IN47" s="414"/>
      <c r="IO47" s="419"/>
      <c r="IP47" s="414"/>
      <c r="IQ47" s="414"/>
      <c r="IR47" s="414"/>
      <c r="IS47" s="419"/>
      <c r="IT47" s="414"/>
      <c r="IU47" s="414"/>
      <c r="IV47" s="414"/>
    </row>
    <row r="48" spans="1:256" s="39" customFormat="1" ht="7.5" customHeight="1" x14ac:dyDescent="0.25">
      <c r="A48" s="419"/>
      <c r="B48" s="414"/>
      <c r="C48" s="414"/>
      <c r="D48" s="414"/>
    </row>
    <row r="49" spans="1:10" s="39" customFormat="1" ht="38.25" customHeight="1" x14ac:dyDescent="0.25">
      <c r="A49" s="419" t="s">
        <v>37</v>
      </c>
      <c r="B49" s="414"/>
      <c r="C49" s="414"/>
      <c r="D49" s="414"/>
    </row>
    <row r="50" spans="1:10" s="39" customFormat="1" ht="7.5" customHeight="1" x14ac:dyDescent="0.25">
      <c r="A50" s="419"/>
      <c r="B50" s="414"/>
      <c r="C50" s="414"/>
      <c r="D50" s="414"/>
    </row>
    <row r="51" spans="1:10" s="39" customFormat="1" ht="63.75" customHeight="1" x14ac:dyDescent="0.25">
      <c r="A51" s="419" t="s">
        <v>38</v>
      </c>
      <c r="B51" s="414"/>
      <c r="C51" s="414"/>
      <c r="D51" s="414"/>
    </row>
    <row r="52" spans="1:10" s="39" customFormat="1" ht="15.75" customHeight="1" x14ac:dyDescent="0.25">
      <c r="A52" s="429" t="s">
        <v>643</v>
      </c>
      <c r="B52" s="424"/>
      <c r="C52" s="424"/>
      <c r="D52" s="424"/>
    </row>
    <row r="53" spans="1:10" s="39" customFormat="1" ht="15.75" customHeight="1" x14ac:dyDescent="0.25">
      <c r="A53" s="438" t="s">
        <v>644</v>
      </c>
      <c r="B53" s="424"/>
      <c r="C53" s="424"/>
      <c r="D53" s="424"/>
    </row>
    <row r="54" spans="1:10" s="39" customFormat="1" ht="27" customHeight="1" x14ac:dyDescent="0.25">
      <c r="A54" s="412" t="s">
        <v>748</v>
      </c>
      <c r="B54" s="412"/>
      <c r="C54" s="412"/>
      <c r="D54" s="412"/>
    </row>
    <row r="55" spans="1:10" s="39" customFormat="1" ht="15.75" customHeight="1" x14ac:dyDescent="0.25">
      <c r="A55" s="411" t="s">
        <v>747</v>
      </c>
      <c r="B55" s="411"/>
      <c r="C55" s="411"/>
      <c r="D55" s="411"/>
    </row>
    <row r="56" spans="1:10" s="39" customFormat="1" ht="9.75" customHeight="1" x14ac:dyDescent="0.25">
      <c r="A56" s="40"/>
      <c r="B56" s="38"/>
      <c r="C56" s="38"/>
      <c r="D56" s="38"/>
    </row>
    <row r="57" spans="1:10" ht="15" customHeight="1" x14ac:dyDescent="0.25">
      <c r="A57" s="426" t="s">
        <v>39</v>
      </c>
      <c r="B57" s="414"/>
      <c r="C57" s="414"/>
      <c r="D57" s="414"/>
    </row>
    <row r="58" spans="1:10" ht="7.5" customHeight="1" x14ac:dyDescent="0.25">
      <c r="A58" s="465"/>
      <c r="B58" s="414"/>
      <c r="C58" s="414"/>
      <c r="D58" s="414"/>
    </row>
    <row r="59" spans="1:10" ht="38.25" customHeight="1" x14ac:dyDescent="0.25">
      <c r="A59" s="419" t="s">
        <v>715</v>
      </c>
      <c r="B59" s="414"/>
      <c r="C59" s="414"/>
      <c r="D59" s="414"/>
    </row>
    <row r="60" spans="1:10" ht="7.5" customHeight="1" x14ac:dyDescent="0.25">
      <c r="A60" s="419"/>
      <c r="B60" s="414"/>
      <c r="C60" s="414"/>
      <c r="D60" s="414"/>
    </row>
    <row r="61" spans="1:10" ht="12.75" x14ac:dyDescent="0.25">
      <c r="A61" s="419" t="s">
        <v>40</v>
      </c>
      <c r="B61" s="419"/>
      <c r="C61" s="419"/>
      <c r="D61" s="419"/>
    </row>
    <row r="62" spans="1:10" ht="38.25" customHeight="1" x14ac:dyDescent="0.25">
      <c r="A62" s="33" t="s">
        <v>26</v>
      </c>
      <c r="B62" s="419" t="s">
        <v>41</v>
      </c>
      <c r="C62" s="416"/>
      <c r="D62" s="416"/>
    </row>
    <row r="63" spans="1:10" ht="51" customHeight="1" x14ac:dyDescent="0.2">
      <c r="A63" s="33" t="s">
        <v>26</v>
      </c>
      <c r="B63" s="429" t="s">
        <v>647</v>
      </c>
      <c r="C63" s="428"/>
      <c r="D63" s="428"/>
      <c r="G63" s="466"/>
      <c r="H63" s="447"/>
      <c r="I63" s="447"/>
      <c r="J63" s="447"/>
    </row>
    <row r="64" spans="1:10" ht="25.5" customHeight="1" x14ac:dyDescent="0.2">
      <c r="A64" s="31"/>
      <c r="B64" s="438" t="s">
        <v>16</v>
      </c>
      <c r="C64" s="416"/>
      <c r="D64" s="416"/>
      <c r="G64" s="467"/>
      <c r="H64" s="467"/>
      <c r="I64" s="467"/>
      <c r="J64" s="467"/>
    </row>
    <row r="65" spans="1:10" ht="15" customHeight="1" x14ac:dyDescent="0.2">
      <c r="A65" s="31"/>
      <c r="B65" s="366"/>
      <c r="C65" s="364"/>
      <c r="D65" s="364"/>
      <c r="G65" s="367"/>
      <c r="H65" s="367"/>
      <c r="I65" s="367"/>
      <c r="J65" s="367"/>
    </row>
    <row r="66" spans="1:10" ht="39" customHeight="1" x14ac:dyDescent="0.2">
      <c r="A66" s="432" t="s">
        <v>722</v>
      </c>
      <c r="B66" s="462"/>
      <c r="C66" s="462"/>
      <c r="D66" s="462"/>
      <c r="G66" s="367"/>
      <c r="H66" s="367"/>
      <c r="I66" s="367"/>
      <c r="J66" s="367"/>
    </row>
    <row r="67" spans="1:10" ht="76.5" customHeight="1" x14ac:dyDescent="0.2">
      <c r="A67" s="477" t="s">
        <v>728</v>
      </c>
      <c r="B67" s="477"/>
      <c r="C67" s="477"/>
      <c r="D67" s="477"/>
      <c r="G67" s="367"/>
      <c r="H67" s="367"/>
      <c r="I67" s="367"/>
      <c r="J67" s="367"/>
    </row>
    <row r="68" spans="1:10" ht="38.25" customHeight="1" x14ac:dyDescent="0.2">
      <c r="A68" s="477" t="s">
        <v>726</v>
      </c>
      <c r="B68" s="433"/>
      <c r="C68" s="433"/>
      <c r="D68" s="433"/>
      <c r="G68" s="367"/>
      <c r="H68" s="367"/>
      <c r="I68" s="367"/>
      <c r="J68" s="367"/>
    </row>
    <row r="69" spans="1:10" ht="38.25" customHeight="1" x14ac:dyDescent="0.2">
      <c r="A69" s="388" t="s">
        <v>26</v>
      </c>
      <c r="B69" s="478" t="s">
        <v>723</v>
      </c>
      <c r="C69" s="433"/>
      <c r="D69" s="433"/>
      <c r="G69" s="367"/>
      <c r="H69" s="367"/>
      <c r="I69" s="367"/>
      <c r="J69" s="367"/>
    </row>
    <row r="70" spans="1:10" ht="12.75" customHeight="1" x14ac:dyDescent="0.2">
      <c r="A70" s="388" t="s">
        <v>26</v>
      </c>
      <c r="B70" s="478" t="s">
        <v>727</v>
      </c>
      <c r="C70" s="433"/>
      <c r="D70" s="433"/>
      <c r="G70" s="367"/>
      <c r="H70" s="367"/>
      <c r="I70" s="367"/>
      <c r="J70" s="367"/>
    </row>
    <row r="71" spans="1:10" ht="12.75" customHeight="1" x14ac:dyDescent="0.2">
      <c r="A71" s="388" t="s">
        <v>26</v>
      </c>
      <c r="B71" s="478" t="s">
        <v>691</v>
      </c>
      <c r="C71" s="433"/>
      <c r="D71" s="433"/>
      <c r="G71" s="367"/>
      <c r="H71" s="367"/>
      <c r="I71" s="367"/>
      <c r="J71" s="367"/>
    </row>
    <row r="72" spans="1:10" ht="9.75" customHeight="1" x14ac:dyDescent="0.25">
      <c r="A72" s="427"/>
      <c r="B72" s="424"/>
      <c r="C72" s="424"/>
      <c r="D72" s="424"/>
    </row>
    <row r="73" spans="1:10" ht="15.75" customHeight="1" x14ac:dyDescent="0.25">
      <c r="A73" s="423" t="s">
        <v>543</v>
      </c>
      <c r="B73" s="424"/>
      <c r="C73" s="424"/>
      <c r="D73" s="424"/>
    </row>
    <row r="74" spans="1:10" ht="9.75" customHeight="1" x14ac:dyDescent="0.25">
      <c r="A74" s="267"/>
      <c r="B74" s="268"/>
      <c r="C74" s="268"/>
      <c r="D74" s="268"/>
    </row>
    <row r="75" spans="1:10" ht="72.75" customHeight="1" x14ac:dyDescent="0.25">
      <c r="A75" s="435" t="s">
        <v>716</v>
      </c>
      <c r="B75" s="436"/>
      <c r="C75" s="436"/>
      <c r="D75" s="436"/>
    </row>
    <row r="76" spans="1:10" ht="9.75" customHeight="1" x14ac:dyDescent="0.25">
      <c r="A76" s="267"/>
      <c r="B76" s="268"/>
      <c r="C76" s="268"/>
      <c r="D76" s="268"/>
    </row>
    <row r="77" spans="1:10" ht="15" customHeight="1" x14ac:dyDescent="0.25">
      <c r="A77" s="426" t="s">
        <v>42</v>
      </c>
      <c r="B77" s="414"/>
      <c r="C77" s="414"/>
      <c r="D77" s="414"/>
    </row>
    <row r="78" spans="1:10" ht="7.5" customHeight="1" x14ac:dyDescent="0.25">
      <c r="A78" s="456"/>
      <c r="B78" s="414"/>
      <c r="C78" s="414"/>
      <c r="D78" s="414"/>
    </row>
    <row r="79" spans="1:10" ht="63.75" customHeight="1" x14ac:dyDescent="0.25">
      <c r="A79" s="450" t="s">
        <v>43</v>
      </c>
      <c r="B79" s="414"/>
      <c r="C79" s="414"/>
      <c r="D79" s="414"/>
    </row>
    <row r="80" spans="1:10" ht="38.25" customHeight="1" x14ac:dyDescent="0.25">
      <c r="A80" s="450" t="s">
        <v>717</v>
      </c>
      <c r="B80" s="414"/>
      <c r="C80" s="414"/>
      <c r="D80" s="414"/>
    </row>
    <row r="81" spans="1:256" s="41" customFormat="1" ht="7.5" customHeight="1" x14ac:dyDescent="0.25">
      <c r="A81" s="456"/>
      <c r="B81" s="414"/>
      <c r="C81" s="414"/>
      <c r="D81" s="414"/>
    </row>
    <row r="82" spans="1:256" ht="25.5" customHeight="1" x14ac:dyDescent="0.25">
      <c r="A82" s="450" t="s">
        <v>44</v>
      </c>
      <c r="B82" s="414"/>
      <c r="C82" s="414"/>
      <c r="D82" s="414"/>
    </row>
    <row r="83" spans="1:256" ht="25.5" customHeight="1" x14ac:dyDescent="0.25">
      <c r="A83" s="450" t="s">
        <v>718</v>
      </c>
      <c r="B83" s="414"/>
      <c r="C83" s="414"/>
      <c r="D83" s="414"/>
      <c r="E83" s="450"/>
      <c r="F83" s="414"/>
      <c r="G83" s="414"/>
      <c r="H83" s="414"/>
      <c r="I83" s="450"/>
      <c r="J83" s="414"/>
      <c r="K83" s="414"/>
      <c r="L83" s="414"/>
      <c r="M83" s="450"/>
      <c r="N83" s="414"/>
      <c r="O83" s="414"/>
      <c r="P83" s="414"/>
      <c r="Q83" s="450"/>
      <c r="R83" s="414"/>
      <c r="S83" s="414"/>
      <c r="T83" s="414"/>
      <c r="U83" s="450"/>
      <c r="V83" s="414"/>
      <c r="W83" s="414"/>
      <c r="X83" s="414"/>
      <c r="Y83" s="450"/>
      <c r="Z83" s="414"/>
      <c r="AA83" s="414"/>
      <c r="AB83" s="414"/>
      <c r="AC83" s="450"/>
      <c r="AD83" s="414"/>
      <c r="AE83" s="414"/>
      <c r="AF83" s="414"/>
      <c r="AG83" s="450"/>
      <c r="AH83" s="414"/>
      <c r="AI83" s="414"/>
      <c r="AJ83" s="414"/>
      <c r="AK83" s="450"/>
      <c r="AL83" s="414"/>
      <c r="AM83" s="414"/>
      <c r="AN83" s="414"/>
      <c r="AO83" s="450"/>
      <c r="AP83" s="414"/>
      <c r="AQ83" s="414"/>
      <c r="AR83" s="414"/>
      <c r="AS83" s="450"/>
      <c r="AT83" s="414"/>
      <c r="AU83" s="414"/>
      <c r="AV83" s="414"/>
      <c r="AW83" s="450"/>
      <c r="AX83" s="414"/>
      <c r="AY83" s="414"/>
      <c r="AZ83" s="414"/>
      <c r="BA83" s="450"/>
      <c r="BB83" s="414"/>
      <c r="BC83" s="414"/>
      <c r="BD83" s="414"/>
      <c r="BE83" s="450"/>
      <c r="BF83" s="414"/>
      <c r="BG83" s="414"/>
      <c r="BH83" s="414"/>
      <c r="BI83" s="450"/>
      <c r="BJ83" s="414"/>
      <c r="BK83" s="414"/>
      <c r="BL83" s="414"/>
      <c r="BM83" s="450"/>
      <c r="BN83" s="414"/>
      <c r="BO83" s="414"/>
      <c r="BP83" s="414"/>
      <c r="BQ83" s="450"/>
      <c r="BR83" s="414"/>
      <c r="BS83" s="414"/>
      <c r="BT83" s="414"/>
      <c r="BU83" s="450"/>
      <c r="BV83" s="414"/>
      <c r="BW83" s="414"/>
      <c r="BX83" s="414"/>
      <c r="BY83" s="450"/>
      <c r="BZ83" s="414"/>
      <c r="CA83" s="414"/>
      <c r="CB83" s="414"/>
      <c r="CC83" s="450"/>
      <c r="CD83" s="414"/>
      <c r="CE83" s="414"/>
      <c r="CF83" s="414"/>
      <c r="CG83" s="450"/>
      <c r="CH83" s="414"/>
      <c r="CI83" s="414"/>
      <c r="CJ83" s="414"/>
      <c r="CK83" s="450"/>
      <c r="CL83" s="414"/>
      <c r="CM83" s="414"/>
      <c r="CN83" s="414"/>
      <c r="CO83" s="450"/>
      <c r="CP83" s="414"/>
      <c r="CQ83" s="414"/>
      <c r="CR83" s="414"/>
      <c r="CS83" s="450"/>
      <c r="CT83" s="414"/>
      <c r="CU83" s="414"/>
      <c r="CV83" s="414"/>
      <c r="CW83" s="450"/>
      <c r="CX83" s="414"/>
      <c r="CY83" s="414"/>
      <c r="CZ83" s="414"/>
      <c r="DA83" s="450"/>
      <c r="DB83" s="414"/>
      <c r="DC83" s="414"/>
      <c r="DD83" s="414"/>
      <c r="DE83" s="450"/>
      <c r="DF83" s="414"/>
      <c r="DG83" s="414"/>
      <c r="DH83" s="414"/>
      <c r="DI83" s="450"/>
      <c r="DJ83" s="414"/>
      <c r="DK83" s="414"/>
      <c r="DL83" s="414"/>
      <c r="DM83" s="450"/>
      <c r="DN83" s="414"/>
      <c r="DO83" s="414"/>
      <c r="DP83" s="414"/>
      <c r="DQ83" s="450"/>
      <c r="DR83" s="414"/>
      <c r="DS83" s="414"/>
      <c r="DT83" s="414"/>
      <c r="DU83" s="450"/>
      <c r="DV83" s="414"/>
      <c r="DW83" s="414"/>
      <c r="DX83" s="414"/>
      <c r="DY83" s="450"/>
      <c r="DZ83" s="414"/>
      <c r="EA83" s="414"/>
      <c r="EB83" s="414"/>
      <c r="EC83" s="450"/>
      <c r="ED83" s="414"/>
      <c r="EE83" s="414"/>
      <c r="EF83" s="414"/>
      <c r="EG83" s="450"/>
      <c r="EH83" s="414"/>
      <c r="EI83" s="414"/>
      <c r="EJ83" s="414"/>
      <c r="EK83" s="450"/>
      <c r="EL83" s="414"/>
      <c r="EM83" s="414"/>
      <c r="EN83" s="414"/>
      <c r="EO83" s="450"/>
      <c r="EP83" s="414"/>
      <c r="EQ83" s="414"/>
      <c r="ER83" s="414"/>
      <c r="ES83" s="450"/>
      <c r="ET83" s="414"/>
      <c r="EU83" s="414"/>
      <c r="EV83" s="414"/>
      <c r="EW83" s="450"/>
      <c r="EX83" s="414"/>
      <c r="EY83" s="414"/>
      <c r="EZ83" s="414"/>
      <c r="FA83" s="450"/>
      <c r="FB83" s="414"/>
      <c r="FC83" s="414"/>
      <c r="FD83" s="414"/>
      <c r="FE83" s="450"/>
      <c r="FF83" s="414"/>
      <c r="FG83" s="414"/>
      <c r="FH83" s="414"/>
      <c r="FI83" s="450"/>
      <c r="FJ83" s="414"/>
      <c r="FK83" s="414"/>
      <c r="FL83" s="414"/>
      <c r="FM83" s="450"/>
      <c r="FN83" s="414"/>
      <c r="FO83" s="414"/>
      <c r="FP83" s="414"/>
      <c r="FQ83" s="450"/>
      <c r="FR83" s="414"/>
      <c r="FS83" s="414"/>
      <c r="FT83" s="414"/>
      <c r="FU83" s="450"/>
      <c r="FV83" s="414"/>
      <c r="FW83" s="414"/>
      <c r="FX83" s="414"/>
      <c r="FY83" s="450"/>
      <c r="FZ83" s="414"/>
      <c r="GA83" s="414"/>
      <c r="GB83" s="414"/>
      <c r="GC83" s="450"/>
      <c r="GD83" s="414"/>
      <c r="GE83" s="414"/>
      <c r="GF83" s="414"/>
      <c r="GG83" s="450"/>
      <c r="GH83" s="414"/>
      <c r="GI83" s="414"/>
      <c r="GJ83" s="414"/>
      <c r="GK83" s="450"/>
      <c r="GL83" s="414"/>
      <c r="GM83" s="414"/>
      <c r="GN83" s="414"/>
      <c r="GO83" s="450"/>
      <c r="GP83" s="414"/>
      <c r="GQ83" s="414"/>
      <c r="GR83" s="414"/>
      <c r="GS83" s="450"/>
      <c r="GT83" s="414"/>
      <c r="GU83" s="414"/>
      <c r="GV83" s="414"/>
      <c r="GW83" s="450"/>
      <c r="GX83" s="414"/>
      <c r="GY83" s="414"/>
      <c r="GZ83" s="414"/>
      <c r="HA83" s="450"/>
      <c r="HB83" s="414"/>
      <c r="HC83" s="414"/>
      <c r="HD83" s="414"/>
      <c r="HE83" s="450"/>
      <c r="HF83" s="414"/>
      <c r="HG83" s="414"/>
      <c r="HH83" s="414"/>
      <c r="HI83" s="450"/>
      <c r="HJ83" s="414"/>
      <c r="HK83" s="414"/>
      <c r="HL83" s="414"/>
      <c r="HM83" s="450"/>
      <c r="HN83" s="414"/>
      <c r="HO83" s="414"/>
      <c r="HP83" s="414"/>
      <c r="HQ83" s="450"/>
      <c r="HR83" s="414"/>
      <c r="HS83" s="414"/>
      <c r="HT83" s="414"/>
      <c r="HU83" s="450"/>
      <c r="HV83" s="414"/>
      <c r="HW83" s="414"/>
      <c r="HX83" s="414"/>
      <c r="HY83" s="450"/>
      <c r="HZ83" s="414"/>
      <c r="IA83" s="414"/>
      <c r="IB83" s="414"/>
      <c r="IC83" s="450"/>
      <c r="ID83" s="414"/>
      <c r="IE83" s="414"/>
      <c r="IF83" s="414"/>
      <c r="IG83" s="450"/>
      <c r="IH83" s="414"/>
      <c r="II83" s="414"/>
      <c r="IJ83" s="414"/>
      <c r="IK83" s="450"/>
      <c r="IL83" s="414"/>
      <c r="IM83" s="414"/>
      <c r="IN83" s="414"/>
      <c r="IO83" s="450"/>
      <c r="IP83" s="414"/>
      <c r="IQ83" s="414"/>
      <c r="IR83" s="414"/>
      <c r="IS83" s="450"/>
      <c r="IT83" s="414"/>
      <c r="IU83" s="414"/>
      <c r="IV83" s="414"/>
    </row>
    <row r="84" spans="1:256" ht="7.5" customHeight="1" x14ac:dyDescent="0.25">
      <c r="A84" s="450"/>
      <c r="B84" s="414"/>
      <c r="C84" s="414"/>
      <c r="D84" s="414"/>
    </row>
    <row r="85" spans="1:256" ht="51.75" customHeight="1" x14ac:dyDescent="0.25">
      <c r="A85" s="463" t="s">
        <v>666</v>
      </c>
      <c r="B85" s="464"/>
      <c r="C85" s="464"/>
      <c r="D85" s="464"/>
      <c r="E85" s="353"/>
      <c r="F85" s="353"/>
      <c r="G85" s="353"/>
    </row>
    <row r="86" spans="1:256" ht="9.75" customHeight="1" x14ac:dyDescent="0.25">
      <c r="A86" s="450"/>
      <c r="B86" s="414"/>
      <c r="C86" s="414"/>
      <c r="D86" s="414"/>
    </row>
    <row r="87" spans="1:256" ht="15" customHeight="1" x14ac:dyDescent="0.25">
      <c r="A87" s="426" t="s">
        <v>45</v>
      </c>
      <c r="B87" s="414"/>
      <c r="C87" s="414"/>
      <c r="D87" s="414"/>
    </row>
    <row r="88" spans="1:256" ht="7.5" customHeight="1" x14ac:dyDescent="0.25">
      <c r="A88" s="456"/>
      <c r="B88" s="414"/>
      <c r="C88" s="414"/>
      <c r="D88" s="414"/>
    </row>
    <row r="89" spans="1:256" ht="25.5" customHeight="1" x14ac:dyDescent="0.25">
      <c r="A89" s="415" t="s">
        <v>46</v>
      </c>
      <c r="B89" s="414"/>
      <c r="C89" s="414"/>
      <c r="D89" s="414"/>
    </row>
    <row r="90" spans="1:256" ht="12.75" x14ac:dyDescent="0.25">
      <c r="A90" s="415" t="s">
        <v>47</v>
      </c>
      <c r="B90" s="414"/>
      <c r="C90" s="414"/>
      <c r="D90" s="414"/>
    </row>
    <row r="91" spans="1:256" ht="7.5" customHeight="1" x14ac:dyDescent="0.25">
      <c r="A91" s="457"/>
      <c r="B91" s="414"/>
      <c r="C91" s="414"/>
      <c r="D91" s="414"/>
    </row>
    <row r="92" spans="1:256" ht="30" customHeight="1" x14ac:dyDescent="0.25">
      <c r="A92" s="458" t="s">
        <v>719</v>
      </c>
      <c r="B92" s="431"/>
      <c r="C92" s="431"/>
      <c r="D92" s="431"/>
    </row>
    <row r="93" spans="1:256" ht="14.25" customHeight="1" x14ac:dyDescent="0.25">
      <c r="A93" s="405"/>
      <c r="B93" s="406"/>
      <c r="C93" s="406"/>
      <c r="D93" s="406"/>
    </row>
    <row r="94" spans="1:256" ht="16.5" customHeight="1" x14ac:dyDescent="0.25">
      <c r="A94" s="423" t="s">
        <v>736</v>
      </c>
      <c r="B94" s="424"/>
      <c r="C94" s="424"/>
      <c r="D94" s="424"/>
    </row>
    <row r="95" spans="1:256" ht="6" customHeight="1" x14ac:dyDescent="0.25">
      <c r="A95" s="432"/>
      <c r="B95" s="462"/>
      <c r="C95" s="462"/>
      <c r="D95" s="462"/>
    </row>
    <row r="96" spans="1:256" ht="70.5" customHeight="1" x14ac:dyDescent="0.25">
      <c r="A96" s="482" t="s">
        <v>755</v>
      </c>
      <c r="B96" s="482"/>
      <c r="C96" s="482"/>
      <c r="D96" s="482"/>
    </row>
    <row r="97" spans="1:4" ht="27.75" customHeight="1" x14ac:dyDescent="0.25">
      <c r="A97" s="476" t="s">
        <v>737</v>
      </c>
      <c r="B97" s="481"/>
      <c r="C97" s="481"/>
      <c r="D97" s="481"/>
    </row>
    <row r="98" spans="1:4" ht="50.25" customHeight="1" x14ac:dyDescent="0.25">
      <c r="A98" s="476" t="s">
        <v>738</v>
      </c>
      <c r="B98" s="464"/>
      <c r="C98" s="464"/>
      <c r="D98" s="464"/>
    </row>
    <row r="99" spans="1:4" ht="9.75" customHeight="1" x14ac:dyDescent="0.25">
      <c r="A99" s="404"/>
      <c r="B99" s="403"/>
      <c r="C99" s="403"/>
      <c r="D99" s="403"/>
    </row>
    <row r="100" spans="1:4" ht="15" x14ac:dyDescent="0.25">
      <c r="A100" s="423" t="s">
        <v>693</v>
      </c>
      <c r="B100" s="424"/>
      <c r="C100" s="424"/>
      <c r="D100" s="424"/>
    </row>
    <row r="101" spans="1:4" ht="6" customHeight="1" x14ac:dyDescent="0.25">
      <c r="A101" s="396"/>
      <c r="B101" s="396"/>
      <c r="C101" s="396"/>
      <c r="D101" s="396"/>
    </row>
    <row r="102" spans="1:4" ht="147" customHeight="1" x14ac:dyDescent="0.25">
      <c r="A102" s="479" t="s">
        <v>754</v>
      </c>
      <c r="B102" s="480"/>
      <c r="C102" s="480"/>
      <c r="D102" s="480"/>
    </row>
    <row r="103" spans="1:4" ht="7.5" customHeight="1" x14ac:dyDescent="0.25">
      <c r="A103" s="370"/>
      <c r="B103" s="368"/>
      <c r="C103" s="368"/>
      <c r="D103" s="368"/>
    </row>
    <row r="104" spans="1:4" ht="94.5" customHeight="1" x14ac:dyDescent="0.25">
      <c r="A104" s="432" t="s">
        <v>734</v>
      </c>
      <c r="B104" s="462"/>
      <c r="C104" s="462"/>
      <c r="D104" s="462"/>
    </row>
    <row r="105" spans="1:4" ht="4.5" customHeight="1" x14ac:dyDescent="0.25">
      <c r="A105" s="370"/>
      <c r="B105" s="368"/>
      <c r="C105" s="368"/>
      <c r="D105" s="368"/>
    </row>
    <row r="106" spans="1:4" ht="25.5" customHeight="1" x14ac:dyDescent="0.25">
      <c r="A106" s="432" t="s">
        <v>724</v>
      </c>
      <c r="B106" s="462"/>
      <c r="C106" s="462"/>
      <c r="D106" s="462"/>
    </row>
    <row r="107" spans="1:4" ht="75.75" customHeight="1" x14ac:dyDescent="0.25">
      <c r="A107" s="432" t="s">
        <v>728</v>
      </c>
      <c r="B107" s="462"/>
      <c r="C107" s="462"/>
      <c r="D107" s="462"/>
    </row>
    <row r="108" spans="1:4" ht="12.75" customHeight="1" x14ac:dyDescent="0.25">
      <c r="A108" s="432" t="s">
        <v>695</v>
      </c>
      <c r="B108" s="462"/>
      <c r="C108" s="462"/>
      <c r="D108" s="462"/>
    </row>
    <row r="109" spans="1:4" ht="8.25" customHeight="1" x14ac:dyDescent="0.25">
      <c r="A109" s="372"/>
      <c r="B109" s="390"/>
      <c r="C109" s="390"/>
      <c r="D109" s="390"/>
    </row>
    <row r="110" spans="1:4" ht="64.5" customHeight="1" x14ac:dyDescent="0.25">
      <c r="A110" s="476" t="s">
        <v>694</v>
      </c>
      <c r="B110" s="464"/>
      <c r="C110" s="464"/>
      <c r="D110" s="464"/>
    </row>
    <row r="111" spans="1:4" ht="9.75" customHeight="1" x14ac:dyDescent="0.25">
      <c r="A111" s="370"/>
      <c r="B111" s="368"/>
      <c r="C111" s="368"/>
      <c r="D111" s="368"/>
    </row>
    <row r="112" spans="1:4" ht="15" x14ac:dyDescent="0.25">
      <c r="A112" s="423" t="s">
        <v>672</v>
      </c>
      <c r="B112" s="424"/>
      <c r="C112" s="424"/>
      <c r="D112" s="424"/>
    </row>
    <row r="113" spans="1:4" ht="7.5" customHeight="1" x14ac:dyDescent="0.25">
      <c r="A113" s="460"/>
      <c r="B113" s="424"/>
      <c r="C113" s="424"/>
      <c r="D113" s="424"/>
    </row>
    <row r="114" spans="1:4" ht="24" customHeight="1" x14ac:dyDescent="0.25">
      <c r="A114" s="427" t="s">
        <v>673</v>
      </c>
      <c r="B114" s="424"/>
      <c r="C114" s="424"/>
      <c r="D114" s="424"/>
    </row>
    <row r="115" spans="1:4" ht="61.5" customHeight="1" x14ac:dyDescent="0.25">
      <c r="A115" s="427" t="s">
        <v>674</v>
      </c>
      <c r="B115" s="461"/>
      <c r="C115" s="461"/>
      <c r="D115" s="461"/>
    </row>
    <row r="116" spans="1:4" ht="78" customHeight="1" x14ac:dyDescent="0.25">
      <c r="A116" s="427" t="s">
        <v>675</v>
      </c>
      <c r="B116" s="461"/>
      <c r="C116" s="461"/>
      <c r="D116" s="461"/>
    </row>
    <row r="117" spans="1:4" ht="74.25" customHeight="1" x14ac:dyDescent="0.25">
      <c r="A117" s="435" t="s">
        <v>676</v>
      </c>
      <c r="B117" s="459"/>
      <c r="C117" s="459"/>
      <c r="D117" s="459"/>
    </row>
    <row r="118" spans="1:4" ht="18" customHeight="1" x14ac:dyDescent="0.25">
      <c r="A118" s="426" t="s">
        <v>662</v>
      </c>
      <c r="B118" s="414"/>
      <c r="C118" s="414"/>
      <c r="D118" s="414"/>
    </row>
    <row r="119" spans="1:4" ht="7.5" customHeight="1" x14ac:dyDescent="0.25">
      <c r="A119" s="25"/>
      <c r="B119" s="38"/>
      <c r="C119" s="38"/>
      <c r="D119" s="38"/>
    </row>
    <row r="120" spans="1:4" ht="33" customHeight="1" x14ac:dyDescent="0.25">
      <c r="A120" s="432" t="s">
        <v>663</v>
      </c>
      <c r="B120" s="462"/>
      <c r="C120" s="462"/>
      <c r="D120" s="462"/>
    </row>
    <row r="121" spans="1:4" ht="66" customHeight="1" x14ac:dyDescent="0.25">
      <c r="A121" s="427" t="s">
        <v>664</v>
      </c>
      <c r="B121" s="424"/>
      <c r="C121" s="424"/>
      <c r="D121" s="424"/>
    </row>
    <row r="122" spans="1:4" ht="9.75" customHeight="1" x14ac:dyDescent="0.25">
      <c r="A122" s="25"/>
      <c r="B122" s="38"/>
      <c r="C122" s="38"/>
      <c r="D122" s="38"/>
    </row>
    <row r="123" spans="1:4" ht="15" customHeight="1" x14ac:dyDescent="0.25">
      <c r="A123" s="426" t="s">
        <v>48</v>
      </c>
      <c r="B123" s="414"/>
      <c r="C123" s="414"/>
      <c r="D123" s="414"/>
    </row>
    <row r="124" spans="1:4" ht="7.5" customHeight="1" x14ac:dyDescent="0.25">
      <c r="A124" s="450"/>
      <c r="B124" s="414"/>
      <c r="C124" s="414"/>
      <c r="D124" s="414"/>
    </row>
    <row r="125" spans="1:4" ht="25.5" customHeight="1" x14ac:dyDescent="0.25">
      <c r="A125" s="450" t="s">
        <v>49</v>
      </c>
      <c r="B125" s="414"/>
      <c r="C125" s="414"/>
      <c r="D125" s="414"/>
    </row>
    <row r="126" spans="1:4" ht="12.75" customHeight="1" x14ac:dyDescent="0.2">
      <c r="A126" s="446" t="s">
        <v>50</v>
      </c>
      <c r="B126" s="447"/>
      <c r="C126" s="447"/>
      <c r="D126" s="447"/>
    </row>
    <row r="127" spans="1:4" ht="12.75" x14ac:dyDescent="0.2">
      <c r="A127" s="446" t="s">
        <v>51</v>
      </c>
      <c r="B127" s="447"/>
      <c r="C127" s="447"/>
      <c r="D127" s="447"/>
    </row>
    <row r="128" spans="1:4" ht="12.75" x14ac:dyDescent="0.2">
      <c r="A128" s="446" t="s">
        <v>52</v>
      </c>
      <c r="B128" s="447"/>
      <c r="C128" s="447"/>
      <c r="D128" s="447"/>
    </row>
    <row r="129" spans="1:4" ht="12.75" x14ac:dyDescent="0.2">
      <c r="A129" s="446" t="s">
        <v>544</v>
      </c>
      <c r="B129" s="447"/>
      <c r="C129" s="447"/>
      <c r="D129" s="447"/>
    </row>
    <row r="130" spans="1:4" ht="12.75" x14ac:dyDescent="0.2">
      <c r="A130" s="446" t="s">
        <v>53</v>
      </c>
      <c r="B130" s="447"/>
      <c r="C130" s="447"/>
      <c r="D130" s="447"/>
    </row>
    <row r="131" spans="1:4" ht="12.75" customHeight="1" x14ac:dyDescent="0.25">
      <c r="A131" s="448" t="s">
        <v>545</v>
      </c>
      <c r="B131" s="449"/>
      <c r="C131" s="449"/>
      <c r="D131" s="449"/>
    </row>
    <row r="132" spans="1:4" ht="12.75" customHeight="1" x14ac:dyDescent="0.25">
      <c r="A132" s="451" t="s">
        <v>546</v>
      </c>
      <c r="B132" s="452"/>
      <c r="C132" s="452"/>
      <c r="D132" s="452"/>
    </row>
    <row r="133" spans="1:4" ht="12.75" x14ac:dyDescent="0.2">
      <c r="A133" s="446" t="s">
        <v>54</v>
      </c>
      <c r="B133" s="447"/>
      <c r="C133" s="447"/>
      <c r="D133" s="447"/>
    </row>
    <row r="134" spans="1:4" ht="9.75" customHeight="1" x14ac:dyDescent="0.25">
      <c r="A134" s="450"/>
      <c r="B134" s="414"/>
      <c r="C134" s="414"/>
      <c r="D134" s="414"/>
    </row>
    <row r="135" spans="1:4" ht="15" customHeight="1" x14ac:dyDescent="0.25">
      <c r="A135" s="426" t="s">
        <v>55</v>
      </c>
      <c r="B135" s="414"/>
      <c r="C135" s="414"/>
      <c r="D135" s="414"/>
    </row>
    <row r="136" spans="1:4" ht="7.5" customHeight="1" x14ac:dyDescent="0.25">
      <c r="A136" s="450"/>
      <c r="B136" s="414"/>
      <c r="C136" s="414"/>
      <c r="D136" s="414"/>
    </row>
    <row r="137" spans="1:4" ht="64.5" customHeight="1" x14ac:dyDescent="0.25">
      <c r="A137" s="450" t="s">
        <v>547</v>
      </c>
      <c r="B137" s="414"/>
      <c r="C137" s="414"/>
      <c r="D137" s="414"/>
    </row>
    <row r="138" spans="1:4" ht="38.25" customHeight="1" x14ac:dyDescent="0.25">
      <c r="A138" s="450" t="s">
        <v>56</v>
      </c>
      <c r="B138" s="414"/>
      <c r="C138" s="414"/>
      <c r="D138" s="414"/>
    </row>
    <row r="139" spans="1:4" ht="9.75" customHeight="1" x14ac:dyDescent="0.25">
      <c r="A139" s="450"/>
      <c r="B139" s="414"/>
      <c r="C139" s="414"/>
      <c r="D139" s="414"/>
    </row>
    <row r="140" spans="1:4" ht="15" customHeight="1" x14ac:dyDescent="0.25">
      <c r="A140" s="426" t="s">
        <v>57</v>
      </c>
      <c r="B140" s="414"/>
      <c r="C140" s="414"/>
      <c r="D140" s="414"/>
    </row>
    <row r="141" spans="1:4" ht="7.5" customHeight="1" x14ac:dyDescent="0.25">
      <c r="A141" s="450"/>
      <c r="B141" s="414"/>
      <c r="C141" s="414"/>
      <c r="D141" s="414"/>
    </row>
    <row r="142" spans="1:4" ht="38.25" customHeight="1" x14ac:dyDescent="0.25">
      <c r="A142" s="450" t="s">
        <v>548</v>
      </c>
      <c r="B142" s="414"/>
      <c r="C142" s="414"/>
      <c r="D142" s="414"/>
    </row>
    <row r="143" spans="1:4" ht="38.25" customHeight="1" x14ac:dyDescent="0.25">
      <c r="A143" s="450" t="s">
        <v>549</v>
      </c>
      <c r="B143" s="414"/>
      <c r="C143" s="414"/>
      <c r="D143" s="414"/>
    </row>
    <row r="144" spans="1:4" ht="12.75" x14ac:dyDescent="0.25">
      <c r="A144" s="453" t="s">
        <v>58</v>
      </c>
      <c r="B144" s="414"/>
      <c r="C144" s="414"/>
      <c r="D144" s="414"/>
    </row>
    <row r="145" spans="1:4" ht="9.75" customHeight="1" x14ac:dyDescent="0.25">
      <c r="A145" s="37"/>
    </row>
    <row r="146" spans="1:4" ht="14.25" customHeight="1" x14ac:dyDescent="0.25">
      <c r="A146" s="454" t="s">
        <v>59</v>
      </c>
      <c r="B146" s="441"/>
      <c r="C146" s="441"/>
      <c r="D146" s="441"/>
    </row>
    <row r="147" spans="1:4" ht="7.5" customHeight="1" x14ac:dyDescent="0.25">
      <c r="A147" s="440"/>
      <c r="B147" s="441"/>
      <c r="C147" s="441"/>
      <c r="D147" s="441"/>
    </row>
    <row r="148" spans="1:4" ht="55.5" customHeight="1" x14ac:dyDescent="0.25">
      <c r="A148" s="440" t="s">
        <v>60</v>
      </c>
      <c r="B148" s="441"/>
      <c r="C148" s="441"/>
      <c r="D148" s="441"/>
    </row>
    <row r="149" spans="1:4" ht="25.5" customHeight="1" x14ac:dyDescent="0.25">
      <c r="A149" s="455" t="s">
        <v>61</v>
      </c>
      <c r="B149" s="441"/>
      <c r="C149" s="441"/>
      <c r="D149" s="441"/>
    </row>
    <row r="150" spans="1:4" ht="7.5" customHeight="1" x14ac:dyDescent="0.25">
      <c r="A150" s="440"/>
      <c r="B150" s="441"/>
      <c r="C150" s="441"/>
      <c r="D150" s="441"/>
    </row>
    <row r="151" spans="1:4" ht="12.75" customHeight="1" x14ac:dyDescent="0.25">
      <c r="A151" s="444" t="s">
        <v>62</v>
      </c>
      <c r="B151" s="445"/>
      <c r="C151" s="445"/>
      <c r="D151" s="445"/>
    </row>
    <row r="152" spans="1:4" ht="7.5" customHeight="1" x14ac:dyDescent="0.25">
      <c r="A152" s="42"/>
      <c r="B152" s="43"/>
      <c r="C152" s="43"/>
      <c r="D152" s="43"/>
    </row>
    <row r="153" spans="1:4" ht="12.75" customHeight="1" x14ac:dyDescent="0.25">
      <c r="A153" s="44"/>
      <c r="B153" s="45" t="s">
        <v>63</v>
      </c>
      <c r="C153" s="45" t="s">
        <v>64</v>
      </c>
      <c r="D153" s="45" t="s">
        <v>65</v>
      </c>
    </row>
    <row r="154" spans="1:4" ht="5.25" customHeight="1" x14ac:dyDescent="0.25">
      <c r="A154" s="46"/>
      <c r="B154" s="47"/>
      <c r="C154" s="48"/>
      <c r="D154" s="48"/>
    </row>
    <row r="155" spans="1:4" ht="12.75" customHeight="1" x14ac:dyDescent="0.25">
      <c r="A155" s="46"/>
      <c r="B155" s="48" t="s">
        <v>66</v>
      </c>
      <c r="C155" s="48" t="s">
        <v>67</v>
      </c>
      <c r="D155" s="48" t="s">
        <v>68</v>
      </c>
    </row>
    <row r="156" spans="1:4" ht="12.75" customHeight="1" x14ac:dyDescent="0.25">
      <c r="A156" s="46"/>
      <c r="B156" s="48" t="s">
        <v>69</v>
      </c>
      <c r="C156" s="48" t="s">
        <v>67</v>
      </c>
      <c r="D156" s="48" t="s">
        <v>70</v>
      </c>
    </row>
    <row r="157" spans="1:4" ht="12.75" customHeight="1" x14ac:dyDescent="0.25">
      <c r="A157" s="46"/>
      <c r="B157" s="48" t="s">
        <v>71</v>
      </c>
      <c r="C157" s="48" t="s">
        <v>72</v>
      </c>
      <c r="D157" s="48" t="s">
        <v>68</v>
      </c>
    </row>
    <row r="158" spans="1:4" ht="12.75" customHeight="1" x14ac:dyDescent="0.25">
      <c r="A158" s="46"/>
      <c r="B158" s="48" t="s">
        <v>73</v>
      </c>
      <c r="C158" s="48" t="s">
        <v>74</v>
      </c>
      <c r="D158" s="48" t="s">
        <v>68</v>
      </c>
    </row>
    <row r="159" spans="1:4" ht="12.75" customHeight="1" x14ac:dyDescent="0.25">
      <c r="A159" s="46"/>
      <c r="B159" s="48" t="s">
        <v>75</v>
      </c>
      <c r="C159" s="48" t="s">
        <v>76</v>
      </c>
      <c r="D159" s="48" t="s">
        <v>77</v>
      </c>
    </row>
    <row r="160" spans="1:4" ht="12.75" customHeight="1" x14ac:dyDescent="0.25">
      <c r="A160" s="46"/>
      <c r="B160" s="48" t="s">
        <v>78</v>
      </c>
      <c r="C160" s="48" t="s">
        <v>76</v>
      </c>
      <c r="D160" s="48" t="s">
        <v>77</v>
      </c>
    </row>
    <row r="161" spans="1:13" ht="12.75" customHeight="1" x14ac:dyDescent="0.25">
      <c r="A161" s="46"/>
      <c r="B161" s="48" t="s">
        <v>79</v>
      </c>
      <c r="C161" s="48" t="s">
        <v>80</v>
      </c>
      <c r="D161" s="48" t="s">
        <v>77</v>
      </c>
    </row>
    <row r="162" spans="1:13" ht="12.75" customHeight="1" x14ac:dyDescent="0.25">
      <c r="A162" s="46"/>
      <c r="B162" s="48" t="s">
        <v>81</v>
      </c>
      <c r="C162" s="48" t="s">
        <v>82</v>
      </c>
      <c r="D162" s="335" t="s">
        <v>648</v>
      </c>
    </row>
    <row r="163" spans="1:13" ht="3" customHeight="1" x14ac:dyDescent="0.25">
      <c r="A163" s="46"/>
      <c r="B163" s="45"/>
      <c r="C163" s="45"/>
      <c r="D163" s="45"/>
    </row>
    <row r="164" spans="1:13" ht="7.5" customHeight="1" x14ac:dyDescent="0.25">
      <c r="A164" s="25"/>
      <c r="B164" s="15"/>
      <c r="C164" s="15"/>
      <c r="D164" s="15"/>
    </row>
    <row r="165" spans="1:13" ht="15" customHeight="1" x14ac:dyDescent="0.25">
      <c r="A165" s="426" t="s">
        <v>83</v>
      </c>
      <c r="B165" s="414"/>
      <c r="C165" s="414"/>
      <c r="D165" s="414"/>
    </row>
    <row r="166" spans="1:13" ht="7.5" customHeight="1" x14ac:dyDescent="0.25">
      <c r="A166" s="417"/>
      <c r="B166" s="414"/>
      <c r="C166" s="414"/>
      <c r="D166" s="414"/>
    </row>
    <row r="167" spans="1:13" ht="38.25" customHeight="1" x14ac:dyDescent="0.25">
      <c r="A167" s="415" t="s">
        <v>84</v>
      </c>
      <c r="B167" s="416"/>
      <c r="C167" s="416"/>
      <c r="D167" s="416"/>
      <c r="M167" s="15"/>
    </row>
    <row r="168" spans="1:13" ht="25.5" customHeight="1" x14ac:dyDescent="0.25">
      <c r="A168" s="415" t="s">
        <v>85</v>
      </c>
      <c r="B168" s="416"/>
      <c r="C168" s="416"/>
      <c r="D168" s="416"/>
      <c r="M168" s="15"/>
    </row>
    <row r="169" spans="1:13" ht="51" customHeight="1" x14ac:dyDescent="0.25">
      <c r="A169" s="415" t="s">
        <v>86</v>
      </c>
      <c r="B169" s="416"/>
      <c r="C169" s="416"/>
      <c r="D169" s="416"/>
      <c r="M169" s="15"/>
    </row>
    <row r="170" spans="1:13" ht="12.75" x14ac:dyDescent="0.25">
      <c r="A170" s="442" t="s">
        <v>87</v>
      </c>
      <c r="B170" s="443"/>
      <c r="C170" s="443"/>
      <c r="D170" s="443"/>
      <c r="M170" s="15"/>
    </row>
    <row r="171" spans="1:13" ht="7.5" customHeight="1" x14ac:dyDescent="0.25">
      <c r="A171" s="417"/>
      <c r="B171" s="414"/>
      <c r="C171" s="414"/>
      <c r="D171" s="414"/>
      <c r="M171" s="15"/>
    </row>
    <row r="172" spans="1:13" ht="76.5" customHeight="1" x14ac:dyDescent="0.25">
      <c r="A172" s="415" t="s">
        <v>88</v>
      </c>
      <c r="B172" s="416"/>
      <c r="C172" s="416"/>
      <c r="D172" s="416"/>
      <c r="M172" s="15"/>
    </row>
    <row r="173" spans="1:13" ht="9.75" customHeight="1" x14ac:dyDescent="0.25">
      <c r="A173" s="417"/>
      <c r="B173" s="414"/>
      <c r="C173" s="414"/>
      <c r="D173" s="414"/>
      <c r="M173" s="15"/>
    </row>
    <row r="174" spans="1:13" ht="15" customHeight="1" x14ac:dyDescent="0.25">
      <c r="A174" s="426" t="s">
        <v>649</v>
      </c>
      <c r="B174" s="414"/>
      <c r="C174" s="414"/>
      <c r="D174" s="414"/>
    </row>
    <row r="175" spans="1:13" ht="7.5" customHeight="1" x14ac:dyDescent="0.25">
      <c r="A175" s="417"/>
      <c r="B175" s="414"/>
      <c r="C175" s="414"/>
      <c r="D175" s="414"/>
    </row>
    <row r="176" spans="1:13" ht="51" customHeight="1" x14ac:dyDescent="0.25">
      <c r="A176" s="415" t="s">
        <v>89</v>
      </c>
      <c r="B176" s="416"/>
      <c r="C176" s="416"/>
      <c r="D176" s="416"/>
    </row>
    <row r="177" spans="1:256" ht="65.25" customHeight="1" x14ac:dyDescent="0.25">
      <c r="A177" s="415" t="s">
        <v>650</v>
      </c>
      <c r="B177" s="419"/>
      <c r="C177" s="419"/>
      <c r="D177" s="419"/>
    </row>
    <row r="178" spans="1:256" ht="12.75" x14ac:dyDescent="0.25">
      <c r="A178" s="442" t="s">
        <v>87</v>
      </c>
      <c r="B178" s="443"/>
      <c r="C178" s="443"/>
      <c r="D178" s="443"/>
    </row>
    <row r="179" spans="1:256" ht="25.5" customHeight="1" x14ac:dyDescent="0.25">
      <c r="A179" s="415" t="s">
        <v>90</v>
      </c>
      <c r="B179" s="416"/>
      <c r="C179" s="416"/>
      <c r="D179" s="416"/>
    </row>
    <row r="180" spans="1:256" ht="9.75" customHeight="1" x14ac:dyDescent="0.25">
      <c r="A180" s="417"/>
      <c r="B180" s="414"/>
      <c r="C180" s="414"/>
      <c r="D180" s="414"/>
    </row>
    <row r="181" spans="1:256" ht="15" customHeight="1" x14ac:dyDescent="0.25">
      <c r="A181" s="426" t="s">
        <v>91</v>
      </c>
      <c r="B181" s="414"/>
      <c r="C181" s="414"/>
      <c r="D181" s="414"/>
    </row>
    <row r="182" spans="1:256" ht="7.5" customHeight="1" x14ac:dyDescent="0.25">
      <c r="A182" s="417"/>
      <c r="B182" s="414"/>
      <c r="C182" s="414"/>
      <c r="D182" s="414"/>
    </row>
    <row r="183" spans="1:256" ht="38.25" customHeight="1" x14ac:dyDescent="0.25">
      <c r="A183" s="427" t="s">
        <v>657</v>
      </c>
      <c r="B183" s="428"/>
      <c r="C183" s="428"/>
      <c r="D183" s="428"/>
    </row>
    <row r="184" spans="1:256" ht="25.5" customHeight="1" x14ac:dyDescent="0.25">
      <c r="A184" s="429" t="s">
        <v>550</v>
      </c>
      <c r="B184" s="428"/>
      <c r="C184" s="428"/>
      <c r="D184" s="428"/>
    </row>
    <row r="185" spans="1:256" ht="15.75" customHeight="1" x14ac:dyDescent="0.25">
      <c r="A185" s="422" t="s">
        <v>551</v>
      </c>
      <c r="B185" s="422"/>
      <c r="C185" s="422"/>
      <c r="D185" s="422"/>
    </row>
    <row r="186" spans="1:256" ht="6.75" customHeight="1" x14ac:dyDescent="0.25">
      <c r="A186" s="258"/>
      <c r="B186" s="258"/>
      <c r="C186" s="258"/>
      <c r="D186" s="258"/>
    </row>
    <row r="187" spans="1:256" ht="28.5" customHeight="1" x14ac:dyDescent="0.25">
      <c r="A187" s="429" t="s">
        <v>552</v>
      </c>
      <c r="B187" s="428"/>
      <c r="C187" s="428"/>
      <c r="D187" s="428"/>
    </row>
    <row r="188" spans="1:256" ht="12.75" customHeight="1" x14ac:dyDescent="0.25">
      <c r="A188" s="430" t="s">
        <v>58</v>
      </c>
      <c r="B188" s="431"/>
      <c r="C188" s="431"/>
      <c r="D188" s="431"/>
    </row>
    <row r="189" spans="1:256" ht="7.5" customHeight="1" x14ac:dyDescent="0.25">
      <c r="A189" s="34"/>
      <c r="B189" s="32"/>
      <c r="C189" s="32"/>
      <c r="D189" s="32"/>
      <c r="E189" s="34"/>
      <c r="F189" s="32"/>
      <c r="G189" s="32"/>
      <c r="H189" s="32"/>
      <c r="I189" s="34"/>
      <c r="J189" s="32"/>
      <c r="K189" s="32"/>
      <c r="L189" s="32"/>
      <c r="M189" s="34"/>
      <c r="N189" s="32"/>
      <c r="O189" s="32"/>
      <c r="P189" s="32"/>
      <c r="Q189" s="34"/>
      <c r="R189" s="32"/>
      <c r="S189" s="32"/>
      <c r="T189" s="32"/>
      <c r="U189" s="34"/>
      <c r="V189" s="32"/>
      <c r="W189" s="32"/>
      <c r="X189" s="32"/>
      <c r="Y189" s="34"/>
      <c r="Z189" s="32"/>
      <c r="AA189" s="32"/>
      <c r="AB189" s="32"/>
      <c r="AC189" s="34"/>
      <c r="AD189" s="32"/>
      <c r="AE189" s="32"/>
      <c r="AF189" s="32"/>
      <c r="AG189" s="34"/>
      <c r="AH189" s="32"/>
      <c r="AI189" s="32"/>
      <c r="AJ189" s="32"/>
      <c r="AK189" s="34"/>
      <c r="AL189" s="32"/>
      <c r="AM189" s="32"/>
      <c r="AN189" s="32"/>
      <c r="AO189" s="34"/>
      <c r="AP189" s="32"/>
      <c r="AQ189" s="32"/>
      <c r="AR189" s="32"/>
      <c r="AS189" s="34"/>
      <c r="AT189" s="32"/>
      <c r="AU189" s="32"/>
      <c r="AV189" s="32"/>
      <c r="AW189" s="34"/>
      <c r="AX189" s="32"/>
      <c r="AY189" s="32"/>
      <c r="AZ189" s="32"/>
      <c r="BA189" s="34"/>
      <c r="BB189" s="32"/>
      <c r="BC189" s="32"/>
      <c r="BD189" s="32"/>
      <c r="BE189" s="34"/>
      <c r="BF189" s="32"/>
      <c r="BG189" s="32"/>
      <c r="BH189" s="32"/>
      <c r="BI189" s="34"/>
      <c r="BJ189" s="32"/>
      <c r="BK189" s="32"/>
      <c r="BL189" s="32"/>
      <c r="BM189" s="34"/>
      <c r="BN189" s="32"/>
      <c r="BO189" s="32"/>
      <c r="BP189" s="32"/>
      <c r="BQ189" s="34"/>
      <c r="BR189" s="32"/>
      <c r="BS189" s="32"/>
      <c r="BT189" s="32"/>
      <c r="BU189" s="34"/>
      <c r="BV189" s="32"/>
      <c r="BW189" s="32"/>
      <c r="BX189" s="32"/>
      <c r="BY189" s="34"/>
      <c r="BZ189" s="32"/>
      <c r="CA189" s="32"/>
      <c r="CB189" s="32"/>
      <c r="CC189" s="34"/>
      <c r="CD189" s="32"/>
      <c r="CE189" s="32"/>
      <c r="CF189" s="32"/>
      <c r="CG189" s="34"/>
      <c r="CH189" s="32"/>
      <c r="CI189" s="32"/>
      <c r="CJ189" s="32"/>
      <c r="CK189" s="34"/>
      <c r="CL189" s="32"/>
      <c r="CM189" s="32"/>
      <c r="CN189" s="32"/>
      <c r="CO189" s="34"/>
      <c r="CP189" s="32"/>
      <c r="CQ189" s="32"/>
      <c r="CR189" s="32"/>
      <c r="CS189" s="34"/>
      <c r="CT189" s="32"/>
      <c r="CU189" s="32"/>
      <c r="CV189" s="32"/>
      <c r="CW189" s="34"/>
      <c r="CX189" s="32"/>
      <c r="CY189" s="32"/>
      <c r="CZ189" s="32"/>
      <c r="DA189" s="34"/>
      <c r="DB189" s="32"/>
      <c r="DC189" s="32"/>
      <c r="DD189" s="32"/>
      <c r="DE189" s="34"/>
      <c r="DF189" s="32"/>
      <c r="DG189" s="32"/>
      <c r="DH189" s="32"/>
      <c r="DI189" s="34"/>
      <c r="DJ189" s="32"/>
      <c r="DK189" s="32"/>
      <c r="DL189" s="32"/>
      <c r="DM189" s="34"/>
      <c r="DN189" s="32"/>
      <c r="DO189" s="32"/>
      <c r="DP189" s="32"/>
      <c r="DQ189" s="34"/>
      <c r="DR189" s="32"/>
      <c r="DS189" s="32"/>
      <c r="DT189" s="32"/>
      <c r="DU189" s="34"/>
      <c r="DV189" s="32"/>
      <c r="DW189" s="32"/>
      <c r="DX189" s="32"/>
      <c r="DY189" s="34"/>
      <c r="DZ189" s="32"/>
      <c r="EA189" s="32"/>
      <c r="EB189" s="32"/>
      <c r="EC189" s="34"/>
      <c r="ED189" s="32"/>
      <c r="EE189" s="32"/>
      <c r="EF189" s="32"/>
      <c r="EG189" s="34"/>
      <c r="EH189" s="32"/>
      <c r="EI189" s="32"/>
      <c r="EJ189" s="32"/>
      <c r="EK189" s="34"/>
      <c r="EL189" s="32"/>
      <c r="EM189" s="32"/>
      <c r="EN189" s="32"/>
      <c r="EO189" s="34"/>
      <c r="EP189" s="32"/>
      <c r="EQ189" s="32"/>
      <c r="ER189" s="32"/>
      <c r="ES189" s="34"/>
      <c r="ET189" s="32"/>
      <c r="EU189" s="32"/>
      <c r="EV189" s="32"/>
      <c r="EW189" s="34"/>
      <c r="EX189" s="32"/>
      <c r="EY189" s="32"/>
      <c r="EZ189" s="32"/>
      <c r="FA189" s="34"/>
      <c r="FB189" s="32"/>
      <c r="FC189" s="32"/>
      <c r="FD189" s="32"/>
      <c r="FE189" s="34"/>
      <c r="FF189" s="32"/>
      <c r="FG189" s="32"/>
      <c r="FH189" s="32"/>
      <c r="FI189" s="34"/>
      <c r="FJ189" s="32"/>
      <c r="FK189" s="32"/>
      <c r="FL189" s="32"/>
      <c r="FM189" s="34"/>
      <c r="FN189" s="32"/>
      <c r="FO189" s="32"/>
      <c r="FP189" s="32"/>
      <c r="FQ189" s="34"/>
      <c r="FR189" s="32"/>
      <c r="FS189" s="32"/>
      <c r="FT189" s="32"/>
      <c r="FU189" s="34"/>
      <c r="FV189" s="32"/>
      <c r="FW189" s="32"/>
      <c r="FX189" s="32"/>
      <c r="FY189" s="34"/>
      <c r="FZ189" s="32"/>
      <c r="GA189" s="32"/>
      <c r="GB189" s="32"/>
      <c r="GC189" s="34"/>
      <c r="GD189" s="32"/>
      <c r="GE189" s="32"/>
      <c r="GF189" s="32"/>
      <c r="GG189" s="34"/>
      <c r="GH189" s="32"/>
      <c r="GI189" s="32"/>
      <c r="GJ189" s="32"/>
      <c r="GK189" s="34"/>
      <c r="GL189" s="32"/>
      <c r="GM189" s="32"/>
      <c r="GN189" s="32"/>
      <c r="GO189" s="34"/>
      <c r="GP189" s="32"/>
      <c r="GQ189" s="32"/>
      <c r="GR189" s="32"/>
      <c r="GS189" s="34"/>
      <c r="GT189" s="32"/>
      <c r="GU189" s="32"/>
      <c r="GV189" s="32"/>
      <c r="GW189" s="34"/>
      <c r="GX189" s="32"/>
      <c r="GY189" s="32"/>
      <c r="GZ189" s="32"/>
      <c r="HA189" s="34"/>
      <c r="HB189" s="32"/>
      <c r="HC189" s="32"/>
      <c r="HD189" s="32"/>
      <c r="HE189" s="34"/>
      <c r="HF189" s="32"/>
      <c r="HG189" s="32"/>
      <c r="HH189" s="32"/>
      <c r="HI189" s="34"/>
      <c r="HJ189" s="32"/>
      <c r="HK189" s="32"/>
      <c r="HL189" s="32"/>
      <c r="HM189" s="34"/>
      <c r="HN189" s="32"/>
      <c r="HO189" s="32"/>
      <c r="HP189" s="32"/>
      <c r="HQ189" s="34"/>
      <c r="HR189" s="32"/>
      <c r="HS189" s="32"/>
      <c r="HT189" s="32"/>
      <c r="HU189" s="34"/>
      <c r="HV189" s="32"/>
      <c r="HW189" s="32"/>
      <c r="HX189" s="32"/>
      <c r="HY189" s="34"/>
      <c r="HZ189" s="32"/>
      <c r="IA189" s="32"/>
      <c r="IB189" s="32"/>
      <c r="IC189" s="34"/>
      <c r="ID189" s="32"/>
      <c r="IE189" s="32"/>
      <c r="IF189" s="32"/>
      <c r="IG189" s="34"/>
      <c r="IH189" s="32"/>
      <c r="II189" s="32"/>
      <c r="IJ189" s="32"/>
      <c r="IK189" s="34"/>
      <c r="IL189" s="32"/>
      <c r="IM189" s="32"/>
      <c r="IN189" s="32"/>
      <c r="IO189" s="34"/>
      <c r="IP189" s="32"/>
      <c r="IQ189" s="32"/>
      <c r="IR189" s="32"/>
      <c r="IS189" s="34"/>
      <c r="IT189" s="32"/>
      <c r="IU189" s="32"/>
      <c r="IV189" s="32"/>
    </row>
    <row r="190" spans="1:256" ht="25.5" customHeight="1" x14ac:dyDescent="0.25">
      <c r="A190" s="415" t="s">
        <v>92</v>
      </c>
      <c r="B190" s="416"/>
      <c r="C190" s="416"/>
      <c r="D190" s="416"/>
      <c r="F190" s="49"/>
    </row>
    <row r="191" spans="1:256" ht="7.5" customHeight="1" x14ac:dyDescent="0.25">
      <c r="A191" s="50"/>
      <c r="B191" s="38"/>
      <c r="C191" s="38"/>
      <c r="D191" s="38"/>
      <c r="F191" s="49"/>
    </row>
    <row r="192" spans="1:256" ht="12.75" customHeight="1" x14ac:dyDescent="0.25">
      <c r="A192" s="417" t="s">
        <v>93</v>
      </c>
      <c r="B192" s="414"/>
      <c r="C192" s="414"/>
      <c r="D192" s="414"/>
      <c r="F192" s="49"/>
    </row>
    <row r="193" spans="1:6" ht="12.75" customHeight="1" x14ac:dyDescent="0.25">
      <c r="A193" s="51" t="s">
        <v>26</v>
      </c>
      <c r="B193" s="418" t="s">
        <v>94</v>
      </c>
      <c r="C193" s="418"/>
      <c r="D193" s="418"/>
      <c r="F193" s="49"/>
    </row>
    <row r="194" spans="1:6" ht="38.25" customHeight="1" x14ac:dyDescent="0.25">
      <c r="A194" s="50"/>
      <c r="B194" s="419" t="s">
        <v>95</v>
      </c>
      <c r="C194" s="416"/>
      <c r="D194" s="416"/>
      <c r="F194" s="49"/>
    </row>
    <row r="195" spans="1:6" ht="15" x14ac:dyDescent="0.25">
      <c r="A195" s="50" t="s">
        <v>26</v>
      </c>
      <c r="B195" s="421" t="s">
        <v>651</v>
      </c>
      <c r="C195" s="420"/>
      <c r="D195" s="420"/>
      <c r="F195" s="49"/>
    </row>
    <row r="196" spans="1:6" ht="39.75" customHeight="1" x14ac:dyDescent="0.25">
      <c r="A196" s="336"/>
      <c r="B196" s="420" t="s">
        <v>656</v>
      </c>
      <c r="C196" s="420"/>
      <c r="D196" s="420"/>
      <c r="F196" s="49"/>
    </row>
    <row r="197" spans="1:6" ht="12.75" customHeight="1" x14ac:dyDescent="0.25">
      <c r="A197" s="51" t="s">
        <v>26</v>
      </c>
      <c r="B197" s="439" t="s">
        <v>96</v>
      </c>
      <c r="C197" s="439"/>
      <c r="D197" s="439"/>
      <c r="F197" s="49"/>
    </row>
    <row r="198" spans="1:6" ht="55.5" customHeight="1" x14ac:dyDescent="0.25">
      <c r="A198" s="51"/>
      <c r="B198" s="419" t="s">
        <v>655</v>
      </c>
      <c r="C198" s="416"/>
      <c r="D198" s="416"/>
      <c r="F198" s="49"/>
    </row>
    <row r="199" spans="1:6" ht="9.75" customHeight="1" x14ac:dyDescent="0.25">
      <c r="A199" s="417"/>
      <c r="B199" s="414"/>
      <c r="C199" s="414"/>
      <c r="D199" s="414"/>
    </row>
    <row r="200" spans="1:6" ht="15" customHeight="1" x14ac:dyDescent="0.25">
      <c r="A200" s="423" t="s">
        <v>553</v>
      </c>
      <c r="B200" s="424"/>
      <c r="C200" s="424"/>
      <c r="D200" s="424"/>
    </row>
    <row r="201" spans="1:6" ht="5.25" customHeight="1" x14ac:dyDescent="0.25">
      <c r="A201" s="417"/>
      <c r="B201" s="414"/>
      <c r="C201" s="414"/>
      <c r="D201" s="414"/>
    </row>
    <row r="202" spans="1:6" ht="25.5" customHeight="1" x14ac:dyDescent="0.25">
      <c r="A202" s="415" t="s">
        <v>97</v>
      </c>
      <c r="B202" s="416"/>
      <c r="C202" s="416"/>
      <c r="D202" s="416"/>
    </row>
    <row r="203" spans="1:6" ht="12.75" customHeight="1" x14ac:dyDescent="0.25">
      <c r="A203" s="425" t="s">
        <v>98</v>
      </c>
      <c r="B203" s="418"/>
      <c r="C203" s="418"/>
      <c r="D203" s="418"/>
    </row>
    <row r="204" spans="1:6" ht="13.5" customHeight="1" x14ac:dyDescent="0.25">
      <c r="A204" s="413" t="s">
        <v>99</v>
      </c>
      <c r="B204" s="414"/>
      <c r="C204" s="414"/>
      <c r="D204" s="414"/>
    </row>
    <row r="205" spans="1:6" ht="25.5" customHeight="1" x14ac:dyDescent="0.25">
      <c r="A205" s="413" t="s">
        <v>100</v>
      </c>
      <c r="B205" s="414"/>
      <c r="C205" s="414"/>
      <c r="D205" s="414"/>
    </row>
    <row r="206" spans="1:6" ht="12.75" customHeight="1" x14ac:dyDescent="0.25">
      <c r="A206" s="425" t="s">
        <v>101</v>
      </c>
      <c r="B206" s="418"/>
      <c r="C206" s="418"/>
      <c r="D206" s="418"/>
    </row>
    <row r="207" spans="1:6" ht="12.75" customHeight="1" x14ac:dyDescent="0.25">
      <c r="A207" s="413" t="s">
        <v>102</v>
      </c>
      <c r="B207" s="414"/>
      <c r="C207" s="414"/>
      <c r="D207" s="414"/>
    </row>
    <row r="208" spans="1:6" ht="12.75" customHeight="1" x14ac:dyDescent="0.25">
      <c r="A208" s="425" t="s">
        <v>103</v>
      </c>
      <c r="B208" s="418"/>
      <c r="C208" s="418"/>
      <c r="D208" s="418"/>
    </row>
    <row r="209" spans="1:4" ht="12.75" customHeight="1" x14ac:dyDescent="0.25">
      <c r="A209" s="413" t="s">
        <v>104</v>
      </c>
      <c r="B209" s="414"/>
      <c r="C209" s="414"/>
      <c r="D209" s="414"/>
    </row>
    <row r="210" spans="1:4" ht="12.75" customHeight="1" x14ac:dyDescent="0.25">
      <c r="A210" s="417"/>
      <c r="B210" s="414"/>
      <c r="C210" s="414"/>
      <c r="D210" s="414"/>
    </row>
    <row r="211" spans="1:4" ht="38.25" customHeight="1" x14ac:dyDescent="0.25">
      <c r="A211" s="415" t="s">
        <v>105</v>
      </c>
      <c r="B211" s="416"/>
      <c r="C211" s="416"/>
      <c r="D211" s="416"/>
    </row>
    <row r="212" spans="1:4" ht="6" customHeight="1" x14ac:dyDescent="0.25">
      <c r="A212" s="417"/>
      <c r="B212" s="414"/>
      <c r="C212" s="414"/>
      <c r="D212" s="414"/>
    </row>
    <row r="213" spans="1:4" ht="82.5" customHeight="1" x14ac:dyDescent="0.25">
      <c r="A213" s="415" t="s">
        <v>106</v>
      </c>
      <c r="B213" s="416"/>
      <c r="C213" s="416"/>
      <c r="D213" s="416"/>
    </row>
    <row r="214" spans="1:4" ht="25.5" customHeight="1" x14ac:dyDescent="0.25">
      <c r="A214" s="415" t="s">
        <v>107</v>
      </c>
      <c r="B214" s="416"/>
      <c r="C214" s="416"/>
      <c r="D214" s="416"/>
    </row>
    <row r="215" spans="1:4" ht="6" customHeight="1" x14ac:dyDescent="0.25">
      <c r="A215" s="417"/>
      <c r="B215" s="414"/>
      <c r="C215" s="414"/>
      <c r="D215" s="414"/>
    </row>
    <row r="216" spans="1:4" ht="30" customHeight="1" x14ac:dyDescent="0.25">
      <c r="A216" s="415" t="s">
        <v>108</v>
      </c>
      <c r="B216" s="416"/>
      <c r="C216" s="416"/>
      <c r="D216" s="416"/>
    </row>
    <row r="217" spans="1:4" ht="12.75" customHeight="1" x14ac:dyDescent="0.25">
      <c r="A217" s="417"/>
      <c r="B217" s="414"/>
      <c r="C217" s="414"/>
      <c r="D217" s="414"/>
    </row>
    <row r="218" spans="1:4" ht="12.75" customHeight="1" x14ac:dyDescent="0.25">
      <c r="A218" s="423" t="s">
        <v>554</v>
      </c>
      <c r="B218" s="424"/>
      <c r="C218" s="424"/>
      <c r="D218" s="424"/>
    </row>
    <row r="219" spans="1:4" ht="10.5" customHeight="1" x14ac:dyDescent="0.25">
      <c r="A219" s="434"/>
      <c r="B219" s="424"/>
      <c r="C219" s="424"/>
      <c r="D219" s="424"/>
    </row>
    <row r="220" spans="1:4" ht="42" customHeight="1" x14ac:dyDescent="0.25">
      <c r="A220" s="432" t="s">
        <v>696</v>
      </c>
      <c r="B220" s="433"/>
      <c r="C220" s="433"/>
      <c r="D220" s="433"/>
    </row>
    <row r="221" spans="1:4" ht="56.25" customHeight="1" x14ac:dyDescent="0.25">
      <c r="A221" s="427" t="s">
        <v>638</v>
      </c>
      <c r="B221" s="424"/>
      <c r="C221" s="424"/>
      <c r="D221" s="424"/>
    </row>
    <row r="222" spans="1:4" ht="8.25" customHeight="1" x14ac:dyDescent="0.25">
      <c r="A222" s="267"/>
      <c r="B222" s="323"/>
      <c r="C222" s="323"/>
      <c r="D222" s="323"/>
    </row>
    <row r="223" spans="1:4" ht="68.25" customHeight="1" x14ac:dyDescent="0.25">
      <c r="A223" s="427" t="s">
        <v>639</v>
      </c>
      <c r="B223" s="428"/>
      <c r="C223" s="428"/>
      <c r="D223" s="428"/>
    </row>
    <row r="224" spans="1:4" ht="63" customHeight="1" x14ac:dyDescent="0.25">
      <c r="A224" s="432" t="s">
        <v>640</v>
      </c>
      <c r="B224" s="433"/>
      <c r="C224" s="433"/>
      <c r="D224" s="433"/>
    </row>
    <row r="225" spans="1:4" ht="8.25" customHeight="1" x14ac:dyDescent="0.25">
      <c r="A225" s="434"/>
      <c r="B225" s="424"/>
      <c r="C225" s="424"/>
      <c r="D225" s="424"/>
    </row>
    <row r="226" spans="1:4" ht="52.5" customHeight="1" x14ac:dyDescent="0.25">
      <c r="A226" s="432" t="s">
        <v>641</v>
      </c>
      <c r="B226" s="433"/>
      <c r="C226" s="433"/>
      <c r="D226" s="433"/>
    </row>
    <row r="227" spans="1:4" ht="7.5" customHeight="1" x14ac:dyDescent="0.25">
      <c r="A227" s="434"/>
      <c r="B227" s="424"/>
      <c r="C227" s="424"/>
      <c r="D227" s="424"/>
    </row>
    <row r="228" spans="1:4" ht="42.75" customHeight="1" x14ac:dyDescent="0.25">
      <c r="A228" s="435" t="s">
        <v>642</v>
      </c>
      <c r="B228" s="436"/>
      <c r="C228" s="436"/>
      <c r="D228" s="436"/>
    </row>
    <row r="229" spans="1:4" ht="30.75" customHeight="1" x14ac:dyDescent="0.25">
      <c r="A229" s="437"/>
      <c r="B229" s="436"/>
      <c r="C229" s="436"/>
      <c r="D229" s="436"/>
    </row>
    <row r="230" spans="1:4" ht="12.75" customHeight="1" x14ac:dyDescent="0.25">
      <c r="A230" s="417"/>
      <c r="B230" s="414"/>
      <c r="C230" s="414"/>
      <c r="D230" s="414"/>
    </row>
    <row r="231" spans="1:4" ht="12.75" customHeight="1" x14ac:dyDescent="0.25">
      <c r="A231" s="417"/>
      <c r="B231" s="414"/>
      <c r="C231" s="414"/>
      <c r="D231" s="414"/>
    </row>
    <row r="232" spans="1:4" ht="12.75" customHeight="1" x14ac:dyDescent="0.25">
      <c r="A232" s="417"/>
      <c r="B232" s="414"/>
      <c r="C232" s="414"/>
      <c r="D232" s="414"/>
    </row>
    <row r="233" spans="1:4" ht="12.75" customHeight="1" x14ac:dyDescent="0.25">
      <c r="A233" s="417"/>
      <c r="B233" s="414"/>
      <c r="C233" s="414"/>
      <c r="D233" s="414"/>
    </row>
    <row r="234" spans="1:4" ht="12.75" customHeight="1" x14ac:dyDescent="0.25">
      <c r="A234" s="417"/>
      <c r="B234" s="414"/>
      <c r="C234" s="414"/>
      <c r="D234" s="414"/>
    </row>
    <row r="235" spans="1:4" ht="12.75" customHeight="1" x14ac:dyDescent="0.25">
      <c r="A235" s="417"/>
      <c r="B235" s="414"/>
      <c r="C235" s="414"/>
      <c r="D235" s="414"/>
    </row>
    <row r="236" spans="1:4" ht="12.75" customHeight="1" x14ac:dyDescent="0.25">
      <c r="A236" s="417"/>
      <c r="B236" s="414"/>
      <c r="C236" s="414"/>
      <c r="D236" s="414"/>
    </row>
    <row r="237" spans="1:4" ht="12.75" customHeight="1" x14ac:dyDescent="0.25">
      <c r="A237" s="417"/>
      <c r="B237" s="414"/>
      <c r="C237" s="414"/>
      <c r="D237" s="414"/>
    </row>
    <row r="238" spans="1:4" ht="12.75" customHeight="1" x14ac:dyDescent="0.25"/>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sheetData>
  <mergeCells count="324">
    <mergeCell ref="A107:D107"/>
    <mergeCell ref="A108:D108"/>
    <mergeCell ref="A110:D110"/>
    <mergeCell ref="A66:D66"/>
    <mergeCell ref="A67:D67"/>
    <mergeCell ref="A68:D68"/>
    <mergeCell ref="B69:D69"/>
    <mergeCell ref="B70:D70"/>
    <mergeCell ref="B71:D71"/>
    <mergeCell ref="A100:D100"/>
    <mergeCell ref="A104:D104"/>
    <mergeCell ref="A102:D102"/>
    <mergeCell ref="A95:D95"/>
    <mergeCell ref="A97:D97"/>
    <mergeCell ref="A98:D98"/>
    <mergeCell ref="A96:D96"/>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GK47:GN47"/>
    <mergeCell ref="GO47:GR47"/>
    <mergeCell ref="CO47:CR47"/>
    <mergeCell ref="CS47:CV47"/>
    <mergeCell ref="CW47:CZ47"/>
    <mergeCell ref="DA47:DD47"/>
    <mergeCell ref="DE47:DH47"/>
    <mergeCell ref="DI47:DL47"/>
    <mergeCell ref="DM47:DP47"/>
    <mergeCell ref="DQ47:DT47"/>
    <mergeCell ref="DU47:DX47"/>
    <mergeCell ref="DY47:EB47"/>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148:D148"/>
    <mergeCell ref="A149:D149"/>
    <mergeCell ref="A87:D87"/>
    <mergeCell ref="A88:D88"/>
    <mergeCell ref="A89:D89"/>
    <mergeCell ref="A90:D90"/>
    <mergeCell ref="A91:D91"/>
    <mergeCell ref="A92:D92"/>
    <mergeCell ref="A94:D94"/>
    <mergeCell ref="A123:D123"/>
    <mergeCell ref="A124:D124"/>
    <mergeCell ref="A117:D117"/>
    <mergeCell ref="A113:D113"/>
    <mergeCell ref="A114:D114"/>
    <mergeCell ref="A115:D115"/>
    <mergeCell ref="A116:D116"/>
    <mergeCell ref="A125:D125"/>
    <mergeCell ref="A126:D126"/>
    <mergeCell ref="A127:D127"/>
    <mergeCell ref="A118:D118"/>
    <mergeCell ref="A120:D120"/>
    <mergeCell ref="A121:D121"/>
    <mergeCell ref="A112:D112"/>
    <mergeCell ref="A106:D106"/>
    <mergeCell ref="A177:D177"/>
    <mergeCell ref="A178:D178"/>
    <mergeCell ref="A151:D151"/>
    <mergeCell ref="A165:D165"/>
    <mergeCell ref="A166:D166"/>
    <mergeCell ref="A128:D128"/>
    <mergeCell ref="A129:D129"/>
    <mergeCell ref="A130:D130"/>
    <mergeCell ref="A131:D131"/>
    <mergeCell ref="A133:D133"/>
    <mergeCell ref="A134:D134"/>
    <mergeCell ref="A132:D132"/>
    <mergeCell ref="A135:D135"/>
    <mergeCell ref="A136:D136"/>
    <mergeCell ref="A137:D137"/>
    <mergeCell ref="A138:D138"/>
    <mergeCell ref="A139:D139"/>
    <mergeCell ref="A140:D140"/>
    <mergeCell ref="A141:D141"/>
    <mergeCell ref="A142:D142"/>
    <mergeCell ref="A143:D143"/>
    <mergeCell ref="A144:D144"/>
    <mergeCell ref="A146:D146"/>
    <mergeCell ref="A147:D147"/>
    <mergeCell ref="A168:D168"/>
    <mergeCell ref="A169:D169"/>
    <mergeCell ref="A170:D170"/>
    <mergeCell ref="A171:D171"/>
    <mergeCell ref="A172:D172"/>
    <mergeCell ref="A173:D173"/>
    <mergeCell ref="A174:D174"/>
    <mergeCell ref="A175:D175"/>
    <mergeCell ref="A176:D176"/>
    <mergeCell ref="A227:D227"/>
    <mergeCell ref="A228:D228"/>
    <mergeCell ref="A229:D229"/>
    <mergeCell ref="A53:D53"/>
    <mergeCell ref="A52:D52"/>
    <mergeCell ref="A236:D236"/>
    <mergeCell ref="A237:D237"/>
    <mergeCell ref="A230:D230"/>
    <mergeCell ref="A231:D231"/>
    <mergeCell ref="A232:D232"/>
    <mergeCell ref="A233:D233"/>
    <mergeCell ref="A234:D234"/>
    <mergeCell ref="A235:D235"/>
    <mergeCell ref="A217:D217"/>
    <mergeCell ref="A206:D206"/>
    <mergeCell ref="A207:D207"/>
    <mergeCell ref="A208:D208"/>
    <mergeCell ref="A209:D209"/>
    <mergeCell ref="A210:D210"/>
    <mergeCell ref="A211:D211"/>
    <mergeCell ref="A205:D205"/>
    <mergeCell ref="B197:D197"/>
    <mergeCell ref="A150:D150"/>
    <mergeCell ref="A180:D180"/>
    <mergeCell ref="A223:D223"/>
    <mergeCell ref="A212:D212"/>
    <mergeCell ref="A213:D213"/>
    <mergeCell ref="A214:D214"/>
    <mergeCell ref="A215:D215"/>
    <mergeCell ref="A216:D216"/>
    <mergeCell ref="A224:D224"/>
    <mergeCell ref="A225:D225"/>
    <mergeCell ref="A226:D226"/>
    <mergeCell ref="A218:D218"/>
    <mergeCell ref="A219:D219"/>
    <mergeCell ref="A220:D220"/>
    <mergeCell ref="A221:D221"/>
    <mergeCell ref="A55:D55"/>
    <mergeCell ref="A54:D54"/>
    <mergeCell ref="A204:D204"/>
    <mergeCell ref="A190:D190"/>
    <mergeCell ref="A192:D192"/>
    <mergeCell ref="B193:D193"/>
    <mergeCell ref="B194:D194"/>
    <mergeCell ref="A179:D179"/>
    <mergeCell ref="B198:D198"/>
    <mergeCell ref="A199:D199"/>
    <mergeCell ref="B196:D196"/>
    <mergeCell ref="B195:D195"/>
    <mergeCell ref="A185:D185"/>
    <mergeCell ref="A200:D200"/>
    <mergeCell ref="A201:D201"/>
    <mergeCell ref="A202:D202"/>
    <mergeCell ref="A203:D203"/>
    <mergeCell ref="A181:D181"/>
    <mergeCell ref="A182:D182"/>
    <mergeCell ref="A183:D183"/>
    <mergeCell ref="A184:D184"/>
    <mergeCell ref="A187:D187"/>
    <mergeCell ref="A188:D188"/>
    <mergeCell ref="A167:D167"/>
  </mergeCells>
  <hyperlinks>
    <hyperlink ref="A144" r:id="rId1"/>
    <hyperlink ref="A170:D170" r:id="rId2" display="http://www.commissiebbv.nl/thema/vernieuwing-bbv/"/>
    <hyperlink ref="A178:D178" r:id="rId3" display="http://www.commissiebbv.nl/thema/vernieuwing-bbv/"/>
    <hyperlink ref="B64" r:id="rId4"/>
    <hyperlink ref="A188" r:id="rId5"/>
    <hyperlink ref="A178" r:id="rId6"/>
    <hyperlink ref="A185" r:id="rId7" display="https://www.rijksoverheid.nl/documenten/richtlijnen/2016/06/01/beslisboom-economische-categorieen-lasten"/>
    <hyperlink ref="A185:D185"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1" max="3" man="1"/>
    <brk id="134" max="3" man="1"/>
    <brk id="173" max="3" man="1"/>
    <brk id="21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C8" sqref="C8:D8"/>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5" t="s">
        <v>109</v>
      </c>
      <c r="C1" s="495"/>
      <c r="D1" s="495"/>
      <c r="E1" s="495"/>
      <c r="F1" s="495"/>
      <c r="G1" s="495"/>
      <c r="H1" s="495"/>
      <c r="I1" s="495"/>
      <c r="J1" s="53"/>
    </row>
    <row r="2" spans="1:13" ht="15" customHeight="1" x14ac:dyDescent="0.25">
      <c r="A2" s="53"/>
      <c r="B2" s="495" t="s">
        <v>110</v>
      </c>
      <c r="C2" s="495"/>
      <c r="D2" s="495"/>
      <c r="E2" s="495"/>
      <c r="F2" s="495"/>
      <c r="G2" s="495"/>
      <c r="H2" s="495"/>
      <c r="I2" s="495"/>
      <c r="J2" s="53"/>
    </row>
    <row r="3" spans="1:13" ht="15" customHeight="1" x14ac:dyDescent="0.25">
      <c r="A3" s="53"/>
      <c r="B3" s="495" t="str">
        <f>"Provincie "&amp;C5</f>
        <v>Provincie Limburg</v>
      </c>
      <c r="C3" s="495"/>
      <c r="D3" s="495"/>
      <c r="E3" s="495"/>
      <c r="F3" s="495"/>
      <c r="G3" s="495"/>
      <c r="H3" s="495"/>
      <c r="I3" s="495"/>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626</v>
      </c>
      <c r="C5" s="496" t="s">
        <v>757</v>
      </c>
      <c r="D5" s="497"/>
      <c r="E5" s="59"/>
      <c r="F5" s="59"/>
      <c r="G5" s="60"/>
      <c r="H5" s="60" t="s">
        <v>111</v>
      </c>
      <c r="I5" s="61" t="str">
        <f>IF(OR(C5 = "aaaa",C6="xxxx"),"Gegevens invullen!","KRD"&amp;RIGHT(C7,2)&amp;C8&amp;"03"&amp;C6&amp;".XLS")</f>
        <v>KRD210030011.XLS</v>
      </c>
      <c r="J5" s="57"/>
    </row>
    <row r="6" spans="1:13" s="66" customFormat="1" ht="15" customHeight="1" x14ac:dyDescent="0.25">
      <c r="A6" s="62"/>
      <c r="B6" s="63" t="s">
        <v>627</v>
      </c>
      <c r="C6" s="498" t="s">
        <v>758</v>
      </c>
      <c r="D6" s="499"/>
      <c r="E6" s="64"/>
      <c r="F6" s="64"/>
      <c r="G6" s="65"/>
      <c r="H6" s="65"/>
      <c r="I6" s="65"/>
      <c r="J6" s="62"/>
    </row>
    <row r="7" spans="1:13" ht="15" customHeight="1" x14ac:dyDescent="0.25">
      <c r="A7" s="67"/>
      <c r="B7" s="68" t="s">
        <v>112</v>
      </c>
      <c r="C7" s="483">
        <v>2021</v>
      </c>
      <c r="D7" s="484"/>
      <c r="E7" s="69"/>
      <c r="F7" s="70"/>
      <c r="G7" s="70"/>
      <c r="H7" s="71"/>
      <c r="I7" s="72"/>
      <c r="J7" s="67"/>
    </row>
    <row r="8" spans="1:13" ht="15" customHeight="1" x14ac:dyDescent="0.25">
      <c r="A8" s="73"/>
      <c r="B8" s="68" t="s">
        <v>113</v>
      </c>
      <c r="C8" s="485">
        <v>0</v>
      </c>
      <c r="D8" s="486"/>
      <c r="E8" s="71"/>
      <c r="F8" s="74" t="s">
        <v>114</v>
      </c>
      <c r="G8" s="70"/>
      <c r="H8" s="70"/>
      <c r="I8" s="72"/>
      <c r="J8" s="73"/>
    </row>
    <row r="9" spans="1:13" s="79" customFormat="1" ht="15" customHeight="1" x14ac:dyDescent="0.25">
      <c r="A9" s="73"/>
      <c r="B9" s="75"/>
      <c r="C9" s="491" t="s">
        <v>115</v>
      </c>
      <c r="D9" s="491"/>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633</v>
      </c>
      <c r="C11" s="487" t="s">
        <v>661</v>
      </c>
      <c r="D11" s="488"/>
      <c r="E11" s="488"/>
      <c r="F11" s="488"/>
      <c r="G11" s="488"/>
      <c r="H11" s="488"/>
      <c r="I11" s="488"/>
      <c r="J11" s="333"/>
    </row>
    <row r="12" spans="1:13" s="83" customFormat="1" ht="15" customHeight="1" x14ac:dyDescent="0.2">
      <c r="A12" s="82"/>
      <c r="B12" s="332" t="s">
        <v>652</v>
      </c>
      <c r="C12" s="492"/>
      <c r="D12" s="492"/>
      <c r="E12" s="492"/>
      <c r="F12" s="492"/>
      <c r="G12" s="492"/>
      <c r="H12" s="492"/>
      <c r="I12" s="492"/>
      <c r="J12" s="82"/>
    </row>
    <row r="13" spans="1:13" s="1" customFormat="1" ht="15" customHeight="1" x14ac:dyDescent="0.2">
      <c r="A13" s="82"/>
      <c r="B13" s="337" t="s">
        <v>628</v>
      </c>
      <c r="C13" s="490"/>
      <c r="D13" s="490"/>
      <c r="E13" s="490"/>
      <c r="F13" s="490"/>
      <c r="G13" s="490"/>
      <c r="H13" s="490"/>
      <c r="I13" s="490"/>
      <c r="J13" s="82"/>
    </row>
    <row r="14" spans="1:13" s="1" customFormat="1" ht="15" customHeight="1" x14ac:dyDescent="0.2">
      <c r="A14" s="82"/>
      <c r="B14" s="337" t="s">
        <v>629</v>
      </c>
      <c r="C14" s="490"/>
      <c r="D14" s="490"/>
      <c r="E14" s="490"/>
      <c r="F14" s="490"/>
      <c r="G14" s="490"/>
      <c r="H14" s="490"/>
      <c r="I14" s="490"/>
      <c r="J14" s="82"/>
    </row>
    <row r="15" spans="1:13" s="1" customFormat="1" ht="15" customHeight="1" x14ac:dyDescent="0.2">
      <c r="A15" s="82"/>
      <c r="B15" s="337" t="s">
        <v>630</v>
      </c>
      <c r="C15" s="490"/>
      <c r="D15" s="490"/>
      <c r="E15" s="490"/>
      <c r="F15" s="490"/>
      <c r="G15" s="490"/>
      <c r="H15" s="490"/>
      <c r="I15" s="490"/>
      <c r="J15" s="82"/>
    </row>
    <row r="16" spans="1:13" s="1" customFormat="1" ht="15" customHeight="1" x14ac:dyDescent="0.2">
      <c r="A16" s="82"/>
      <c r="B16" s="337" t="s">
        <v>631</v>
      </c>
      <c r="C16" s="490"/>
      <c r="D16" s="490"/>
      <c r="E16" s="490"/>
      <c r="F16" s="490"/>
      <c r="G16" s="490"/>
      <c r="H16" s="490"/>
      <c r="I16" s="490"/>
      <c r="J16" s="82"/>
    </row>
    <row r="17" spans="1:10" s="1" customFormat="1" ht="15" customHeight="1" x14ac:dyDescent="0.2">
      <c r="A17" s="82"/>
      <c r="B17" s="337" t="s">
        <v>632</v>
      </c>
      <c r="C17" s="494"/>
      <c r="D17" s="494"/>
      <c r="E17" s="494"/>
      <c r="F17" s="494"/>
      <c r="G17" s="494"/>
      <c r="H17" s="494"/>
      <c r="I17" s="494"/>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3"/>
      <c r="C22" s="493"/>
      <c r="D22" s="493"/>
      <c r="E22" s="493"/>
      <c r="F22" s="493"/>
      <c r="G22" s="493"/>
      <c r="H22" s="493"/>
      <c r="I22" s="493"/>
      <c r="J22" s="85"/>
    </row>
    <row r="23" spans="1:10" ht="15" customHeight="1" x14ac:dyDescent="0.25">
      <c r="A23" s="85"/>
      <c r="B23" s="489"/>
      <c r="C23" s="489"/>
      <c r="D23" s="489"/>
      <c r="E23" s="489"/>
      <c r="F23" s="489"/>
      <c r="G23" s="489"/>
      <c r="H23" s="489"/>
      <c r="I23" s="489"/>
      <c r="J23" s="85"/>
    </row>
    <row r="24" spans="1:10" ht="15" customHeight="1" x14ac:dyDescent="0.25">
      <c r="A24" s="85"/>
      <c r="B24" s="489"/>
      <c r="C24" s="489"/>
      <c r="D24" s="489"/>
      <c r="E24" s="489"/>
      <c r="F24" s="489"/>
      <c r="G24" s="489"/>
      <c r="H24" s="489"/>
      <c r="I24" s="489"/>
      <c r="J24" s="85"/>
    </row>
    <row r="25" spans="1:10" ht="15" customHeight="1" x14ac:dyDescent="0.25">
      <c r="A25" s="85"/>
      <c r="B25" s="489"/>
      <c r="C25" s="489"/>
      <c r="D25" s="489"/>
      <c r="E25" s="489"/>
      <c r="F25" s="489"/>
      <c r="G25" s="489"/>
      <c r="H25" s="489"/>
      <c r="I25" s="489"/>
      <c r="J25" s="85"/>
    </row>
    <row r="26" spans="1:10" ht="15" customHeight="1" x14ac:dyDescent="0.25">
      <c r="A26" s="85"/>
      <c r="B26" s="489"/>
      <c r="C26" s="489"/>
      <c r="D26" s="489"/>
      <c r="E26" s="489"/>
      <c r="F26" s="489"/>
      <c r="G26" s="489"/>
      <c r="H26" s="489"/>
      <c r="I26" s="489"/>
      <c r="J26" s="85"/>
    </row>
    <row r="27" spans="1:10" ht="15" customHeight="1" x14ac:dyDescent="0.25">
      <c r="A27" s="85"/>
      <c r="B27" s="489"/>
      <c r="C27" s="489"/>
      <c r="D27" s="489"/>
      <c r="E27" s="489"/>
      <c r="F27" s="489"/>
      <c r="G27" s="489"/>
      <c r="H27" s="489"/>
      <c r="I27" s="489"/>
      <c r="J27" s="85"/>
    </row>
    <row r="28" spans="1:10" ht="15" customHeight="1" x14ac:dyDescent="0.25">
      <c r="A28" s="85"/>
      <c r="B28" s="489"/>
      <c r="C28" s="489"/>
      <c r="D28" s="489"/>
      <c r="E28" s="489"/>
      <c r="F28" s="489"/>
      <c r="G28" s="489"/>
      <c r="H28" s="489"/>
      <c r="I28" s="489"/>
      <c r="J28" s="85"/>
    </row>
    <row r="29" spans="1:10" ht="15" customHeight="1" x14ac:dyDescent="0.25">
      <c r="A29" s="85"/>
      <c r="B29" s="489"/>
      <c r="C29" s="489"/>
      <c r="D29" s="489"/>
      <c r="E29" s="489"/>
      <c r="F29" s="489"/>
      <c r="G29" s="489"/>
      <c r="H29" s="489"/>
      <c r="I29" s="489"/>
      <c r="J29" s="85"/>
    </row>
    <row r="30" spans="1:10" ht="15" customHeight="1" x14ac:dyDescent="0.25">
      <c r="A30" s="85"/>
      <c r="B30" s="489"/>
      <c r="C30" s="489"/>
      <c r="D30" s="489"/>
      <c r="E30" s="489"/>
      <c r="F30" s="489"/>
      <c r="G30" s="489"/>
      <c r="H30" s="489"/>
      <c r="I30" s="489"/>
      <c r="J30" s="85"/>
    </row>
    <row r="31" spans="1:10" ht="15" customHeight="1" x14ac:dyDescent="0.25">
      <c r="A31" s="85"/>
      <c r="B31" s="489"/>
      <c r="C31" s="489"/>
      <c r="D31" s="489"/>
      <c r="E31" s="489"/>
      <c r="F31" s="489"/>
      <c r="G31" s="489"/>
      <c r="H31" s="489"/>
      <c r="I31" s="489"/>
      <c r="J31" s="85"/>
    </row>
    <row r="32" spans="1:10" ht="15" customHeight="1" x14ac:dyDescent="0.25">
      <c r="A32" s="85"/>
      <c r="B32" s="489"/>
      <c r="C32" s="489"/>
      <c r="D32" s="489"/>
      <c r="E32" s="489"/>
      <c r="F32" s="489"/>
      <c r="G32" s="489"/>
      <c r="H32" s="489"/>
      <c r="I32" s="489"/>
      <c r="J32" s="85"/>
    </row>
    <row r="33" spans="1:18" ht="15" customHeight="1" x14ac:dyDescent="0.25">
      <c r="A33" s="85"/>
      <c r="B33" s="489"/>
      <c r="C33" s="489"/>
      <c r="D33" s="489"/>
      <c r="E33" s="489"/>
      <c r="F33" s="489"/>
      <c r="G33" s="489"/>
      <c r="H33" s="489"/>
      <c r="I33" s="489"/>
      <c r="J33" s="85"/>
    </row>
    <row r="34" spans="1:18" ht="15" customHeight="1" x14ac:dyDescent="0.25">
      <c r="A34" s="85"/>
      <c r="B34" s="489"/>
      <c r="C34" s="489"/>
      <c r="D34" s="489"/>
      <c r="E34" s="489"/>
      <c r="F34" s="489"/>
      <c r="G34" s="489"/>
      <c r="H34" s="489"/>
      <c r="I34" s="489"/>
      <c r="J34" s="85"/>
    </row>
    <row r="35" spans="1:18" ht="15" customHeight="1" x14ac:dyDescent="0.25">
      <c r="A35" s="85"/>
      <c r="B35" s="489"/>
      <c r="C35" s="489"/>
      <c r="D35" s="489"/>
      <c r="E35" s="489"/>
      <c r="F35" s="489"/>
      <c r="G35" s="489"/>
      <c r="H35" s="489"/>
      <c r="I35" s="489"/>
      <c r="J35" s="85"/>
    </row>
    <row r="36" spans="1:18" ht="15" customHeight="1" x14ac:dyDescent="0.25">
      <c r="A36" s="85"/>
      <c r="B36" s="489"/>
      <c r="C36" s="489"/>
      <c r="D36" s="489"/>
      <c r="E36" s="489"/>
      <c r="F36" s="489"/>
      <c r="G36" s="489"/>
      <c r="H36" s="489"/>
      <c r="I36" s="489"/>
      <c r="J36" s="85"/>
    </row>
    <row r="37" spans="1:18" ht="15" customHeight="1" x14ac:dyDescent="0.25">
      <c r="A37" s="85"/>
      <c r="B37" s="489"/>
      <c r="C37" s="489"/>
      <c r="D37" s="489"/>
      <c r="E37" s="489"/>
      <c r="F37" s="489"/>
      <c r="G37" s="489"/>
      <c r="H37" s="489"/>
      <c r="I37" s="489"/>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705</v>
      </c>
      <c r="C40" s="375"/>
      <c r="D40" s="375"/>
      <c r="E40" s="375"/>
      <c r="F40" s="375"/>
      <c r="G40" s="375"/>
      <c r="H40" s="375"/>
      <c r="I40" s="375"/>
      <c r="J40" s="375"/>
    </row>
    <row r="41" spans="1:18" s="392" customFormat="1" x14ac:dyDescent="0.25">
      <c r="A41" s="376"/>
      <c r="B41" s="393" t="s">
        <v>679</v>
      </c>
      <c r="C41" s="394" t="s">
        <v>725</v>
      </c>
      <c r="D41" s="504" t="s">
        <v>680</v>
      </c>
      <c r="E41" s="505"/>
      <c r="F41" s="505"/>
      <c r="G41" s="505"/>
      <c r="H41" s="505"/>
      <c r="I41" s="505"/>
      <c r="J41" s="376"/>
    </row>
    <row r="42" spans="1:18" s="392" customFormat="1" ht="12.75" customHeight="1" x14ac:dyDescent="0.25">
      <c r="A42" s="376"/>
      <c r="B42" s="377"/>
      <c r="C42" s="378" t="s">
        <v>681</v>
      </c>
      <c r="D42" s="377"/>
      <c r="E42" s="377"/>
      <c r="F42" s="377"/>
      <c r="G42" s="377"/>
      <c r="H42" s="377"/>
      <c r="I42" s="377"/>
      <c r="J42" s="376"/>
    </row>
    <row r="43" spans="1:18" s="392" customFormat="1" ht="15" customHeight="1" x14ac:dyDescent="0.25">
      <c r="A43" s="376"/>
      <c r="B43" s="379"/>
      <c r="C43" s="380"/>
      <c r="D43" s="500"/>
      <c r="E43" s="501"/>
      <c r="F43" s="501"/>
      <c r="G43" s="501"/>
      <c r="H43" s="501"/>
      <c r="I43" s="501"/>
      <c r="J43" s="376"/>
      <c r="K43" s="395"/>
      <c r="L43" s="395"/>
      <c r="M43" s="395"/>
      <c r="N43" s="395"/>
      <c r="O43" s="395"/>
      <c r="P43" s="395"/>
      <c r="Q43" s="395"/>
      <c r="R43" s="395"/>
    </row>
    <row r="44" spans="1:18" s="392" customFormat="1" ht="15" customHeight="1" x14ac:dyDescent="0.25">
      <c r="A44" s="376"/>
      <c r="B44" s="379"/>
      <c r="C44" s="380"/>
      <c r="D44" s="500"/>
      <c r="E44" s="501"/>
      <c r="F44" s="501"/>
      <c r="G44" s="501"/>
      <c r="H44" s="501"/>
      <c r="I44" s="501"/>
      <c r="J44" s="376"/>
      <c r="K44" s="395"/>
      <c r="L44" s="395"/>
      <c r="M44" s="395"/>
      <c r="N44" s="395"/>
      <c r="O44" s="395"/>
      <c r="P44" s="395"/>
      <c r="Q44" s="395"/>
      <c r="R44" s="395"/>
    </row>
    <row r="45" spans="1:18" s="392" customFormat="1" ht="15" customHeight="1" x14ac:dyDescent="0.25">
      <c r="A45" s="376"/>
      <c r="B45" s="379"/>
      <c r="C45" s="380"/>
      <c r="D45" s="500"/>
      <c r="E45" s="501"/>
      <c r="F45" s="501"/>
      <c r="G45" s="501"/>
      <c r="H45" s="501"/>
      <c r="I45" s="501"/>
      <c r="J45" s="376"/>
      <c r="K45" s="395"/>
      <c r="L45" s="395"/>
      <c r="M45" s="395"/>
      <c r="N45" s="395"/>
      <c r="O45" s="395"/>
      <c r="P45" s="395"/>
      <c r="Q45" s="395"/>
      <c r="R45" s="395"/>
    </row>
    <row r="46" spans="1:18" s="392" customFormat="1" ht="15" customHeight="1" x14ac:dyDescent="0.25">
      <c r="A46" s="376"/>
      <c r="B46" s="379"/>
      <c r="C46" s="380"/>
      <c r="D46" s="500"/>
      <c r="E46" s="501"/>
      <c r="F46" s="501"/>
      <c r="G46" s="501"/>
      <c r="H46" s="501"/>
      <c r="I46" s="501"/>
      <c r="J46" s="376"/>
      <c r="K46" s="395"/>
      <c r="L46" s="395"/>
      <c r="M46" s="395"/>
      <c r="N46" s="395"/>
      <c r="O46" s="395"/>
      <c r="P46" s="395"/>
      <c r="Q46" s="395"/>
      <c r="R46" s="395"/>
    </row>
    <row r="47" spans="1:18" s="392" customFormat="1" ht="12" customHeight="1" x14ac:dyDescent="0.25">
      <c r="A47" s="381"/>
      <c r="B47" s="502" t="s">
        <v>706</v>
      </c>
      <c r="C47" s="503"/>
      <c r="D47" s="503"/>
      <c r="E47" s="503"/>
      <c r="F47" s="503"/>
      <c r="G47" s="503"/>
      <c r="H47" s="503"/>
      <c r="I47" s="503"/>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W63" activePane="bottomRight" state="frozen"/>
      <selection activeCell="AE7" sqref="AE7"/>
      <selection pane="topRight" activeCell="AE7" sqref="AE7"/>
      <selection pane="bottomLeft" activeCell="AE7" sqref="AE7"/>
      <selection pane="bottomRight" activeCell="AQ19" sqref="AQ19"/>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10.28515625" style="92" bestFit="1"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2021 periode 0,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v>1820</v>
      </c>
      <c r="AF7" s="111"/>
      <c r="AG7" s="125"/>
      <c r="AH7" s="119"/>
      <c r="AI7" s="119"/>
      <c r="AJ7" s="119"/>
      <c r="AK7" s="119"/>
      <c r="AL7" s="113">
        <f t="shared" si="0"/>
        <v>1820</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v>1225</v>
      </c>
      <c r="D9" s="118"/>
      <c r="E9" s="124"/>
      <c r="F9" s="124"/>
      <c r="G9" s="124"/>
      <c r="H9" s="120"/>
      <c r="I9" s="124"/>
      <c r="J9" s="124">
        <v>10754</v>
      </c>
      <c r="K9" s="121"/>
      <c r="L9" s="111"/>
      <c r="M9" s="124"/>
      <c r="N9" s="124"/>
      <c r="O9" s="124"/>
      <c r="P9" s="124">
        <v>754</v>
      </c>
      <c r="Q9" s="124"/>
      <c r="R9" s="124"/>
      <c r="S9" s="124"/>
      <c r="T9" s="124"/>
      <c r="U9" s="124">
        <v>4850</v>
      </c>
      <c r="V9" s="121"/>
      <c r="W9" s="111"/>
      <c r="X9" s="111"/>
      <c r="Y9" s="111"/>
      <c r="Z9" s="111"/>
      <c r="AA9" s="111"/>
      <c r="AB9" s="111"/>
      <c r="AC9" s="111"/>
      <c r="AD9" s="111"/>
      <c r="AE9" s="111"/>
      <c r="AF9" s="111"/>
      <c r="AG9" s="125"/>
      <c r="AH9" s="124"/>
      <c r="AI9" s="124"/>
      <c r="AJ9" s="119"/>
      <c r="AK9" s="119"/>
      <c r="AL9" s="126">
        <f t="shared" si="0"/>
        <v>17583</v>
      </c>
      <c r="AM9" s="104"/>
    </row>
    <row r="10" spans="1:39" ht="14.45" customHeight="1" x14ac:dyDescent="0.2">
      <c r="A10" s="110" t="s">
        <v>201</v>
      </c>
      <c r="B10" s="182" t="s">
        <v>202</v>
      </c>
      <c r="C10" s="122">
        <v>30798</v>
      </c>
      <c r="D10" s="124">
        <v>274</v>
      </c>
      <c r="E10" s="124"/>
      <c r="F10" s="124"/>
      <c r="G10" s="124"/>
      <c r="H10" s="120"/>
      <c r="I10" s="124">
        <v>32</v>
      </c>
      <c r="J10" s="124">
        <v>12431</v>
      </c>
      <c r="K10" s="121"/>
      <c r="L10" s="111"/>
      <c r="M10" s="124"/>
      <c r="N10" s="124"/>
      <c r="O10" s="124"/>
      <c r="P10" s="124"/>
      <c r="Q10" s="124"/>
      <c r="R10" s="124"/>
      <c r="S10" s="124"/>
      <c r="T10" s="124">
        <v>710</v>
      </c>
      <c r="U10" s="124"/>
      <c r="V10" s="124"/>
      <c r="W10" s="124"/>
      <c r="X10" s="124"/>
      <c r="Y10" s="124"/>
      <c r="Z10" s="124"/>
      <c r="AA10" s="124"/>
      <c r="AB10" s="124"/>
      <c r="AC10" s="124"/>
      <c r="AD10" s="124"/>
      <c r="AE10" s="111"/>
      <c r="AF10" s="111"/>
      <c r="AG10" s="125"/>
      <c r="AH10" s="124">
        <v>4067</v>
      </c>
      <c r="AI10" s="124">
        <v>3443</v>
      </c>
      <c r="AJ10" s="124"/>
      <c r="AK10" s="124"/>
      <c r="AL10" s="113">
        <f t="shared" si="0"/>
        <v>51755</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144659</v>
      </c>
      <c r="AH12" s="111"/>
      <c r="AI12" s="111"/>
      <c r="AJ12" s="111"/>
      <c r="AK12" s="112"/>
      <c r="AL12" s="126">
        <f t="shared" si="0"/>
        <v>144659</v>
      </c>
      <c r="AM12" s="104"/>
    </row>
    <row r="13" spans="1:39" ht="14.45" customHeight="1" x14ac:dyDescent="0.2">
      <c r="A13" s="110" t="s">
        <v>207</v>
      </c>
      <c r="B13" s="182" t="s">
        <v>208</v>
      </c>
      <c r="C13" s="115"/>
      <c r="D13" s="115"/>
      <c r="E13" s="115"/>
      <c r="F13" s="115"/>
      <c r="G13" s="115"/>
      <c r="H13" s="111"/>
      <c r="I13" s="115"/>
      <c r="J13" s="115">
        <v>512</v>
      </c>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512</v>
      </c>
      <c r="AM13" s="104"/>
    </row>
    <row r="14" spans="1:39" ht="14.45" customHeight="1" x14ac:dyDescent="0.2">
      <c r="A14" s="518" t="s">
        <v>209</v>
      </c>
      <c r="B14" s="519"/>
      <c r="C14" s="311">
        <f>SUM(C5:C13)</f>
        <v>32023</v>
      </c>
      <c r="D14" s="132">
        <f t="shared" ref="D14:AK14" si="1">SUM(D5:D13)</f>
        <v>274</v>
      </c>
      <c r="E14" s="131">
        <f t="shared" si="1"/>
        <v>0</v>
      </c>
      <c r="F14" s="131">
        <f t="shared" si="1"/>
        <v>0</v>
      </c>
      <c r="G14" s="131">
        <f t="shared" si="1"/>
        <v>0</v>
      </c>
      <c r="H14" s="133">
        <f t="shared" si="1"/>
        <v>0</v>
      </c>
      <c r="I14" s="131">
        <f t="shared" si="1"/>
        <v>32</v>
      </c>
      <c r="J14" s="131">
        <f t="shared" si="1"/>
        <v>23697</v>
      </c>
      <c r="K14" s="134">
        <f t="shared" si="1"/>
        <v>0</v>
      </c>
      <c r="L14" s="135">
        <f t="shared" si="1"/>
        <v>0</v>
      </c>
      <c r="M14" s="131">
        <f t="shared" si="1"/>
        <v>0</v>
      </c>
      <c r="N14" s="131">
        <f t="shared" si="1"/>
        <v>0</v>
      </c>
      <c r="O14" s="131">
        <f t="shared" si="1"/>
        <v>0</v>
      </c>
      <c r="P14" s="131">
        <f t="shared" si="1"/>
        <v>754</v>
      </c>
      <c r="Q14" s="131">
        <f t="shared" si="1"/>
        <v>0</v>
      </c>
      <c r="R14" s="131">
        <f t="shared" si="1"/>
        <v>0</v>
      </c>
      <c r="S14" s="131">
        <f t="shared" si="1"/>
        <v>0</v>
      </c>
      <c r="T14" s="131">
        <f t="shared" si="1"/>
        <v>710</v>
      </c>
      <c r="U14" s="131">
        <f t="shared" si="1"/>
        <v>4850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1820</v>
      </c>
      <c r="AF14" s="133">
        <f t="shared" si="1"/>
        <v>0</v>
      </c>
      <c r="AG14" s="131">
        <f t="shared" si="1"/>
        <v>144659</v>
      </c>
      <c r="AH14" s="131">
        <f t="shared" si="1"/>
        <v>4067</v>
      </c>
      <c r="AI14" s="131">
        <f t="shared" si="1"/>
        <v>3443</v>
      </c>
      <c r="AJ14" s="131">
        <f t="shared" si="1"/>
        <v>0</v>
      </c>
      <c r="AK14" s="131">
        <f t="shared" si="1"/>
        <v>0</v>
      </c>
      <c r="AL14" s="113">
        <f t="shared" si="0"/>
        <v>216329</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v>2018</v>
      </c>
      <c r="D17" s="123"/>
      <c r="E17" s="124"/>
      <c r="F17" s="124">
        <v>-9</v>
      </c>
      <c r="G17" s="124"/>
      <c r="H17" s="120"/>
      <c r="I17" s="124"/>
      <c r="J17" s="124">
        <v>633</v>
      </c>
      <c r="K17" s="121"/>
      <c r="L17" s="125"/>
      <c r="M17" s="124"/>
      <c r="N17" s="124"/>
      <c r="O17" s="124">
        <v>330</v>
      </c>
      <c r="P17" s="124"/>
      <c r="Q17" s="124"/>
      <c r="R17" s="124"/>
      <c r="S17" s="124"/>
      <c r="T17" s="124">
        <v>770</v>
      </c>
      <c r="U17" s="124"/>
      <c r="V17" s="124"/>
      <c r="W17" s="124"/>
      <c r="X17" s="124"/>
      <c r="Y17" s="124"/>
      <c r="Z17" s="124"/>
      <c r="AA17" s="124"/>
      <c r="AB17" s="124"/>
      <c r="AC17" s="124"/>
      <c r="AD17" s="124"/>
      <c r="AE17" s="121"/>
      <c r="AF17" s="111"/>
      <c r="AG17" s="125"/>
      <c r="AH17" s="124"/>
      <c r="AI17" s="124">
        <v>22</v>
      </c>
      <c r="AJ17" s="124"/>
      <c r="AK17" s="124"/>
      <c r="AL17" s="113">
        <f>SUM(C17:AK17)</f>
        <v>3764</v>
      </c>
      <c r="AM17" s="104"/>
    </row>
    <row r="18" spans="1:39" ht="14.45" customHeight="1" x14ac:dyDescent="0.2">
      <c r="A18" s="110" t="s">
        <v>213</v>
      </c>
      <c r="B18" s="182" t="s">
        <v>214</v>
      </c>
      <c r="C18" s="122">
        <v>1477</v>
      </c>
      <c r="D18" s="123"/>
      <c r="E18" s="124"/>
      <c r="F18" s="124"/>
      <c r="G18" s="124"/>
      <c r="H18" s="120"/>
      <c r="I18" s="124"/>
      <c r="J18" s="124">
        <v>718</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v>824</v>
      </c>
      <c r="AI18" s="124"/>
      <c r="AJ18" s="124"/>
      <c r="AK18" s="124"/>
      <c r="AL18" s="113">
        <f t="shared" ref="AL18:AL23" si="2">SUM(C18:AK18)</f>
        <v>3019</v>
      </c>
      <c r="AM18" s="104"/>
    </row>
    <row r="19" spans="1:39" ht="14.45" customHeight="1" x14ac:dyDescent="0.2">
      <c r="A19" s="110" t="s">
        <v>215</v>
      </c>
      <c r="B19" s="182" t="s">
        <v>216</v>
      </c>
      <c r="C19" s="122">
        <v>129</v>
      </c>
      <c r="D19" s="123"/>
      <c r="E19" s="124"/>
      <c r="F19" s="124"/>
      <c r="G19" s="124"/>
      <c r="H19" s="120"/>
      <c r="I19" s="124"/>
      <c r="J19" s="124">
        <v>47</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176</v>
      </c>
      <c r="AM19" s="104"/>
    </row>
    <row r="20" spans="1:39" ht="14.45" customHeight="1" x14ac:dyDescent="0.2">
      <c r="A20" s="110" t="s">
        <v>217</v>
      </c>
      <c r="B20" s="182" t="s">
        <v>218</v>
      </c>
      <c r="C20" s="122">
        <v>148</v>
      </c>
      <c r="D20" s="123"/>
      <c r="E20" s="124"/>
      <c r="F20" s="124"/>
      <c r="G20" s="124"/>
      <c r="H20" s="120"/>
      <c r="I20" s="124"/>
      <c r="J20" s="124">
        <v>69</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217</v>
      </c>
      <c r="AM20" s="104"/>
    </row>
    <row r="21" spans="1:39" ht="14.45" customHeight="1" x14ac:dyDescent="0.2">
      <c r="A21" s="110" t="s">
        <v>219</v>
      </c>
      <c r="B21" s="182" t="s">
        <v>220</v>
      </c>
      <c r="C21" s="122">
        <v>563</v>
      </c>
      <c r="D21" s="123"/>
      <c r="E21" s="124"/>
      <c r="F21" s="124"/>
      <c r="G21" s="124"/>
      <c r="H21" s="120"/>
      <c r="I21" s="124"/>
      <c r="J21" s="124">
        <v>4</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567</v>
      </c>
      <c r="AM21" s="104"/>
    </row>
    <row r="22" spans="1:39" ht="14.45" customHeight="1" x14ac:dyDescent="0.2">
      <c r="A22" s="110" t="s">
        <v>221</v>
      </c>
      <c r="B22" s="182" t="s">
        <v>222</v>
      </c>
      <c r="C22" s="122">
        <v>970</v>
      </c>
      <c r="D22" s="123"/>
      <c r="E22" s="124"/>
      <c r="F22" s="124"/>
      <c r="G22" s="124"/>
      <c r="H22" s="120"/>
      <c r="I22" s="124"/>
      <c r="J22" s="124">
        <v>597</v>
      </c>
      <c r="K22" s="121"/>
      <c r="L22" s="125"/>
      <c r="M22" s="124"/>
      <c r="N22" s="124"/>
      <c r="O22" s="124"/>
      <c r="P22" s="124">
        <v>60</v>
      </c>
      <c r="Q22" s="124"/>
      <c r="R22" s="124"/>
      <c r="S22" s="124"/>
      <c r="T22" s="124"/>
      <c r="U22" s="124">
        <v>875</v>
      </c>
      <c r="V22" s="124"/>
      <c r="W22" s="124"/>
      <c r="X22" s="124"/>
      <c r="Y22" s="124"/>
      <c r="Z22" s="124"/>
      <c r="AA22" s="124"/>
      <c r="AB22" s="124"/>
      <c r="AC22" s="124"/>
      <c r="AD22" s="124"/>
      <c r="AE22" s="121"/>
      <c r="AF22" s="111"/>
      <c r="AG22" s="125"/>
      <c r="AH22" s="124"/>
      <c r="AI22" s="124"/>
      <c r="AJ22" s="124"/>
      <c r="AK22" s="124"/>
      <c r="AL22" s="113">
        <f t="shared" si="2"/>
        <v>2502</v>
      </c>
      <c r="AM22" s="104"/>
    </row>
    <row r="23" spans="1:39" ht="14.45" customHeight="1" x14ac:dyDescent="0.2">
      <c r="A23" s="110" t="s">
        <v>223</v>
      </c>
      <c r="B23" s="182" t="s">
        <v>224</v>
      </c>
      <c r="C23" s="122">
        <v>4922</v>
      </c>
      <c r="D23" s="123"/>
      <c r="E23" s="124"/>
      <c r="F23" s="124"/>
      <c r="G23" s="124"/>
      <c r="H23" s="120"/>
      <c r="I23" s="124"/>
      <c r="J23" s="124">
        <v>1038</v>
      </c>
      <c r="K23" s="121"/>
      <c r="L23" s="125">
        <v>15</v>
      </c>
      <c r="M23" s="124"/>
      <c r="N23" s="124"/>
      <c r="O23" s="124">
        <v>1645</v>
      </c>
      <c r="P23" s="124"/>
      <c r="Q23" s="124"/>
      <c r="R23" s="124"/>
      <c r="S23" s="124">
        <v>2672</v>
      </c>
      <c r="T23" s="124">
        <v>-35</v>
      </c>
      <c r="U23" s="124">
        <v>1490</v>
      </c>
      <c r="V23" s="124"/>
      <c r="W23" s="124"/>
      <c r="X23" s="124"/>
      <c r="Y23" s="124"/>
      <c r="Z23" s="124"/>
      <c r="AA23" s="124"/>
      <c r="AB23" s="124"/>
      <c r="AC23" s="124"/>
      <c r="AD23" s="124"/>
      <c r="AE23" s="121"/>
      <c r="AF23" s="111"/>
      <c r="AG23" s="125"/>
      <c r="AH23" s="124"/>
      <c r="AI23" s="124"/>
      <c r="AJ23" s="124"/>
      <c r="AK23" s="124"/>
      <c r="AL23" s="113">
        <f t="shared" si="2"/>
        <v>11747</v>
      </c>
      <c r="AM23" s="104"/>
    </row>
    <row r="24" spans="1:39" ht="14.45" customHeight="1" x14ac:dyDescent="0.2">
      <c r="A24" s="510" t="s">
        <v>225</v>
      </c>
      <c r="B24" s="511"/>
      <c r="C24" s="122">
        <f>SUM(C17:C23)</f>
        <v>10227</v>
      </c>
      <c r="D24" s="124">
        <f t="shared" ref="D24:AK24" si="3">SUM(D17:D23)</f>
        <v>0</v>
      </c>
      <c r="E24" s="124">
        <f t="shared" si="3"/>
        <v>0</v>
      </c>
      <c r="F24" s="124">
        <f t="shared" si="3"/>
        <v>-9</v>
      </c>
      <c r="G24" s="124">
        <f t="shared" si="3"/>
        <v>0</v>
      </c>
      <c r="H24" s="120">
        <f t="shared" si="3"/>
        <v>0</v>
      </c>
      <c r="I24" s="124">
        <f t="shared" si="3"/>
        <v>0</v>
      </c>
      <c r="J24" s="124">
        <f t="shared" si="3"/>
        <v>3106</v>
      </c>
      <c r="K24" s="121">
        <f t="shared" si="3"/>
        <v>0</v>
      </c>
      <c r="L24" s="125">
        <f t="shared" si="3"/>
        <v>15</v>
      </c>
      <c r="M24" s="124">
        <f t="shared" si="3"/>
        <v>0</v>
      </c>
      <c r="N24" s="124">
        <f t="shared" si="3"/>
        <v>0</v>
      </c>
      <c r="O24" s="124">
        <f t="shared" si="3"/>
        <v>1975</v>
      </c>
      <c r="P24" s="124">
        <f t="shared" si="3"/>
        <v>60</v>
      </c>
      <c r="Q24" s="124">
        <f t="shared" si="3"/>
        <v>0</v>
      </c>
      <c r="R24" s="124">
        <f t="shared" si="3"/>
        <v>0</v>
      </c>
      <c r="S24" s="124">
        <f t="shared" si="3"/>
        <v>2672</v>
      </c>
      <c r="T24" s="124">
        <f t="shared" si="3"/>
        <v>735</v>
      </c>
      <c r="U24" s="124">
        <f t="shared" si="3"/>
        <v>2365</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824</v>
      </c>
      <c r="AI24" s="124">
        <f t="shared" si="3"/>
        <v>22</v>
      </c>
      <c r="AJ24" s="124">
        <f t="shared" si="3"/>
        <v>0</v>
      </c>
      <c r="AK24" s="124">
        <f t="shared" si="3"/>
        <v>0</v>
      </c>
      <c r="AL24" s="113">
        <f>SUM(C24:AK24)</f>
        <v>21992</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v>5839</v>
      </c>
      <c r="D27" s="123"/>
      <c r="E27" s="124"/>
      <c r="F27" s="124"/>
      <c r="G27" s="124"/>
      <c r="H27" s="120"/>
      <c r="I27" s="124"/>
      <c r="J27" s="124">
        <v>17748</v>
      </c>
      <c r="K27" s="120"/>
      <c r="L27" s="124"/>
      <c r="M27" s="124"/>
      <c r="N27" s="124"/>
      <c r="O27" s="124"/>
      <c r="P27" s="124"/>
      <c r="Q27" s="124"/>
      <c r="R27" s="124"/>
      <c r="S27" s="124"/>
      <c r="T27" s="124">
        <v>90</v>
      </c>
      <c r="U27" s="124">
        <v>11147</v>
      </c>
      <c r="V27" s="124"/>
      <c r="W27" s="124">
        <v>461</v>
      </c>
      <c r="X27" s="124"/>
      <c r="Y27" s="124"/>
      <c r="Z27" s="124"/>
      <c r="AA27" s="124"/>
      <c r="AB27" s="124"/>
      <c r="AC27" s="124"/>
      <c r="AD27" s="124"/>
      <c r="AE27" s="121"/>
      <c r="AF27" s="111"/>
      <c r="AG27" s="125"/>
      <c r="AH27" s="124">
        <v>101</v>
      </c>
      <c r="AI27" s="124">
        <v>18051</v>
      </c>
      <c r="AJ27" s="124"/>
      <c r="AK27" s="124"/>
      <c r="AL27" s="113">
        <f>SUM(C27:AK27)</f>
        <v>53437</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v>923</v>
      </c>
      <c r="D29" s="123"/>
      <c r="E29" s="124"/>
      <c r="F29" s="124"/>
      <c r="G29" s="124"/>
      <c r="H29" s="120"/>
      <c r="I29" s="124"/>
      <c r="J29" s="124">
        <v>409</v>
      </c>
      <c r="K29" s="120"/>
      <c r="L29" s="124">
        <v>4048</v>
      </c>
      <c r="M29" s="124"/>
      <c r="N29" s="124">
        <v>5000</v>
      </c>
      <c r="O29" s="124"/>
      <c r="P29" s="124"/>
      <c r="Q29" s="124"/>
      <c r="R29" s="124"/>
      <c r="S29" s="124"/>
      <c r="T29" s="124">
        <v>63888</v>
      </c>
      <c r="U29" s="124"/>
      <c r="V29" s="124"/>
      <c r="W29" s="124"/>
      <c r="X29" s="124"/>
      <c r="Y29" s="124"/>
      <c r="Z29" s="124"/>
      <c r="AA29" s="124"/>
      <c r="AB29" s="124"/>
      <c r="AC29" s="124">
        <v>400</v>
      </c>
      <c r="AD29" s="124"/>
      <c r="AE29" s="121"/>
      <c r="AF29" s="111"/>
      <c r="AG29" s="125"/>
      <c r="AH29" s="124"/>
      <c r="AI29" s="124">
        <v>1900</v>
      </c>
      <c r="AJ29" s="124"/>
      <c r="AK29" s="124"/>
      <c r="AL29" s="113">
        <f>SUM(C29:AK29)</f>
        <v>76568</v>
      </c>
      <c r="AM29" s="104"/>
    </row>
    <row r="30" spans="1:39" ht="14.45" customHeight="1" x14ac:dyDescent="0.2">
      <c r="A30" s="110" t="s">
        <v>233</v>
      </c>
      <c r="B30" s="182" t="s">
        <v>234</v>
      </c>
      <c r="C30" s="122">
        <v>2207</v>
      </c>
      <c r="D30" s="123"/>
      <c r="E30" s="124"/>
      <c r="F30" s="124"/>
      <c r="G30" s="124"/>
      <c r="H30" s="120"/>
      <c r="I30" s="124"/>
      <c r="J30" s="124">
        <v>2004</v>
      </c>
      <c r="K30" s="120"/>
      <c r="L30" s="124"/>
      <c r="M30" s="124"/>
      <c r="N30" s="124"/>
      <c r="O30" s="124">
        <v>970</v>
      </c>
      <c r="P30" s="124"/>
      <c r="Q30" s="124"/>
      <c r="R30" s="124"/>
      <c r="S30" s="124"/>
      <c r="T30" s="124">
        <v>151</v>
      </c>
      <c r="U30" s="124">
        <v>2680</v>
      </c>
      <c r="V30" s="124"/>
      <c r="W30" s="124">
        <v>5000</v>
      </c>
      <c r="X30" s="124"/>
      <c r="Y30" s="124"/>
      <c r="Z30" s="124"/>
      <c r="AA30" s="124"/>
      <c r="AB30" s="124"/>
      <c r="AC30" s="124"/>
      <c r="AD30" s="124"/>
      <c r="AE30" s="121"/>
      <c r="AF30" s="111"/>
      <c r="AG30" s="125"/>
      <c r="AH30" s="124"/>
      <c r="AI30" s="124">
        <v>33</v>
      </c>
      <c r="AJ30" s="124"/>
      <c r="AK30" s="124"/>
      <c r="AL30" s="113">
        <f>SUM(C30:AK30)</f>
        <v>13045</v>
      </c>
      <c r="AM30" s="104"/>
    </row>
    <row r="31" spans="1:39" ht="14.45" customHeight="1" x14ac:dyDescent="0.2">
      <c r="A31" s="510" t="s">
        <v>235</v>
      </c>
      <c r="B31" s="511"/>
      <c r="C31" s="147">
        <f>SUM(C27:C30)</f>
        <v>8969</v>
      </c>
      <c r="D31" s="145">
        <f t="shared" ref="D31:AK31" si="4">SUM(D27:D30)</f>
        <v>0</v>
      </c>
      <c r="E31" s="131">
        <f t="shared" si="4"/>
        <v>0</v>
      </c>
      <c r="F31" s="144">
        <f t="shared" si="4"/>
        <v>0</v>
      </c>
      <c r="G31" s="144">
        <f t="shared" si="4"/>
        <v>0</v>
      </c>
      <c r="H31" s="120">
        <f t="shared" si="4"/>
        <v>0</v>
      </c>
      <c r="I31" s="144">
        <f t="shared" si="4"/>
        <v>0</v>
      </c>
      <c r="J31" s="144">
        <f t="shared" si="4"/>
        <v>20161</v>
      </c>
      <c r="K31" s="120">
        <f t="shared" si="4"/>
        <v>0</v>
      </c>
      <c r="L31" s="144">
        <f t="shared" si="4"/>
        <v>4048</v>
      </c>
      <c r="M31" s="144">
        <f t="shared" si="4"/>
        <v>0</v>
      </c>
      <c r="N31" s="144">
        <f t="shared" si="4"/>
        <v>5000</v>
      </c>
      <c r="O31" s="144">
        <f t="shared" si="4"/>
        <v>970</v>
      </c>
      <c r="P31" s="144">
        <f t="shared" si="4"/>
        <v>0</v>
      </c>
      <c r="Q31" s="144">
        <f t="shared" si="4"/>
        <v>0</v>
      </c>
      <c r="R31" s="144">
        <f t="shared" si="4"/>
        <v>0</v>
      </c>
      <c r="S31" s="144">
        <f t="shared" si="4"/>
        <v>0</v>
      </c>
      <c r="T31" s="144">
        <f t="shared" si="4"/>
        <v>64129</v>
      </c>
      <c r="U31" s="131">
        <f t="shared" si="4"/>
        <v>13827</v>
      </c>
      <c r="V31" s="131">
        <f t="shared" si="4"/>
        <v>0</v>
      </c>
      <c r="W31" s="144">
        <f t="shared" si="4"/>
        <v>5461</v>
      </c>
      <c r="X31" s="144">
        <f t="shared" si="4"/>
        <v>0</v>
      </c>
      <c r="Y31" s="144">
        <f t="shared" si="4"/>
        <v>0</v>
      </c>
      <c r="Z31" s="144">
        <f t="shared" si="4"/>
        <v>0</v>
      </c>
      <c r="AA31" s="131">
        <f t="shared" si="4"/>
        <v>0</v>
      </c>
      <c r="AB31" s="131">
        <f t="shared" si="4"/>
        <v>0</v>
      </c>
      <c r="AC31" s="131">
        <f t="shared" si="4"/>
        <v>400</v>
      </c>
      <c r="AD31" s="131">
        <f t="shared" si="4"/>
        <v>0</v>
      </c>
      <c r="AE31" s="121">
        <f t="shared" si="4"/>
        <v>0</v>
      </c>
      <c r="AF31" s="163">
        <f t="shared" si="4"/>
        <v>0</v>
      </c>
      <c r="AG31" s="135">
        <f t="shared" si="4"/>
        <v>0</v>
      </c>
      <c r="AH31" s="144">
        <f t="shared" si="4"/>
        <v>101</v>
      </c>
      <c r="AI31" s="144">
        <f t="shared" si="4"/>
        <v>19984</v>
      </c>
      <c r="AJ31" s="144">
        <f t="shared" si="4"/>
        <v>0</v>
      </c>
      <c r="AK31" s="144">
        <f t="shared" si="4"/>
        <v>0</v>
      </c>
      <c r="AL31" s="146">
        <f>SUM(C31:AK31)</f>
        <v>143050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537</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v>416</v>
      </c>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416</v>
      </c>
      <c r="AM34" s="104"/>
    </row>
    <row r="35" spans="1:39" ht="14.45" customHeight="1" x14ac:dyDescent="0.2">
      <c r="A35" s="110" t="s">
        <v>120</v>
      </c>
      <c r="B35" s="182" t="s">
        <v>238</v>
      </c>
      <c r="C35" s="122">
        <v>526</v>
      </c>
      <c r="D35" s="123"/>
      <c r="E35" s="124"/>
      <c r="F35" s="124"/>
      <c r="G35" s="124"/>
      <c r="H35" s="120"/>
      <c r="I35" s="124"/>
      <c r="J35" s="124">
        <v>1100</v>
      </c>
      <c r="K35" s="121"/>
      <c r="L35" s="124">
        <v>86</v>
      </c>
      <c r="M35" s="124"/>
      <c r="N35" s="124"/>
      <c r="O35" s="124"/>
      <c r="P35" s="124"/>
      <c r="Q35" s="124"/>
      <c r="R35" s="124"/>
      <c r="S35" s="124"/>
      <c r="T35" s="124"/>
      <c r="U35" s="124">
        <v>10672</v>
      </c>
      <c r="V35" s="124"/>
      <c r="W35" s="124"/>
      <c r="X35" s="124"/>
      <c r="Y35" s="124"/>
      <c r="Z35" s="124"/>
      <c r="AA35" s="124"/>
      <c r="AB35" s="124"/>
      <c r="AC35" s="124"/>
      <c r="AD35" s="124"/>
      <c r="AE35" s="121"/>
      <c r="AF35" s="111"/>
      <c r="AG35" s="125"/>
      <c r="AH35" s="124"/>
      <c r="AI35" s="124"/>
      <c r="AJ35" s="124"/>
      <c r="AK35" s="124"/>
      <c r="AL35" s="113">
        <f t="shared" si="5"/>
        <v>12384</v>
      </c>
      <c r="AM35" s="104"/>
    </row>
    <row r="36" spans="1:39" ht="14.45" customHeight="1" x14ac:dyDescent="0.2">
      <c r="A36" s="110" t="s">
        <v>121</v>
      </c>
      <c r="B36" s="182" t="s">
        <v>239</v>
      </c>
      <c r="C36" s="122">
        <v>489</v>
      </c>
      <c r="D36" s="123"/>
      <c r="E36" s="124"/>
      <c r="F36" s="124"/>
      <c r="G36" s="124"/>
      <c r="H36" s="120"/>
      <c r="I36" s="124"/>
      <c r="J36" s="124">
        <v>470</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959</v>
      </c>
      <c r="AM36" s="104"/>
    </row>
    <row r="37" spans="1:39" ht="14.45" customHeight="1" x14ac:dyDescent="0.2">
      <c r="A37" s="110" t="s">
        <v>240</v>
      </c>
      <c r="B37" s="182" t="s">
        <v>241</v>
      </c>
      <c r="C37" s="122"/>
      <c r="D37" s="123"/>
      <c r="E37" s="124"/>
      <c r="F37" s="124"/>
      <c r="G37" s="124"/>
      <c r="H37" s="120"/>
      <c r="I37" s="124"/>
      <c r="J37" s="124">
        <v>256</v>
      </c>
      <c r="K37" s="121"/>
      <c r="L37" s="124">
        <v>320</v>
      </c>
      <c r="M37" s="124"/>
      <c r="N37" s="124"/>
      <c r="O37" s="124"/>
      <c r="P37" s="124"/>
      <c r="Q37" s="124"/>
      <c r="R37" s="124"/>
      <c r="S37" s="124"/>
      <c r="T37" s="124"/>
      <c r="U37" s="124">
        <v>1550</v>
      </c>
      <c r="V37" s="124"/>
      <c r="W37" s="124"/>
      <c r="X37" s="124"/>
      <c r="Y37" s="124"/>
      <c r="Z37" s="124"/>
      <c r="AA37" s="124"/>
      <c r="AB37" s="124"/>
      <c r="AC37" s="124"/>
      <c r="AD37" s="124"/>
      <c r="AE37" s="121"/>
      <c r="AF37" s="111"/>
      <c r="AG37" s="125"/>
      <c r="AH37" s="124"/>
      <c r="AI37" s="124"/>
      <c r="AJ37" s="124"/>
      <c r="AK37" s="124"/>
      <c r="AL37" s="113">
        <f t="shared" si="5"/>
        <v>2126</v>
      </c>
      <c r="AM37" s="104"/>
    </row>
    <row r="38" spans="1:39" ht="14.45" customHeight="1" x14ac:dyDescent="0.2">
      <c r="A38" s="110" t="s">
        <v>242</v>
      </c>
      <c r="B38" s="182" t="s">
        <v>243</v>
      </c>
      <c r="C38" s="122"/>
      <c r="D38" s="123"/>
      <c r="E38" s="124"/>
      <c r="F38" s="124"/>
      <c r="G38" s="124"/>
      <c r="H38" s="120"/>
      <c r="I38" s="124"/>
      <c r="J38" s="124">
        <v>907</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907</v>
      </c>
      <c r="AM38" s="104"/>
    </row>
    <row r="39" spans="1:39" ht="14.45" customHeight="1" x14ac:dyDescent="0.2">
      <c r="A39" s="110" t="s">
        <v>244</v>
      </c>
      <c r="B39" s="182" t="s">
        <v>245</v>
      </c>
      <c r="C39" s="122">
        <v>646</v>
      </c>
      <c r="D39" s="123"/>
      <c r="E39" s="124"/>
      <c r="F39" s="124"/>
      <c r="G39" s="124"/>
      <c r="H39" s="120"/>
      <c r="I39" s="124"/>
      <c r="J39" s="124">
        <v>750</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1396</v>
      </c>
      <c r="AM39" s="104"/>
    </row>
    <row r="40" spans="1:39" ht="14.45" customHeight="1" x14ac:dyDescent="0.2">
      <c r="A40" s="510" t="s">
        <v>246</v>
      </c>
      <c r="B40" s="511"/>
      <c r="C40" s="147">
        <f>SUM(C34:C39)</f>
        <v>2077</v>
      </c>
      <c r="D40" s="145">
        <f t="shared" ref="D40:AK40" si="6">SUM(D34:D39)</f>
        <v>0</v>
      </c>
      <c r="E40" s="131">
        <f t="shared" si="6"/>
        <v>0</v>
      </c>
      <c r="F40" s="144">
        <f t="shared" si="6"/>
        <v>0</v>
      </c>
      <c r="G40" s="144">
        <f t="shared" si="6"/>
        <v>0</v>
      </c>
      <c r="H40" s="120">
        <f t="shared" si="6"/>
        <v>0</v>
      </c>
      <c r="I40" s="144">
        <f t="shared" si="6"/>
        <v>0</v>
      </c>
      <c r="J40" s="144">
        <f t="shared" si="6"/>
        <v>3483</v>
      </c>
      <c r="K40" s="121">
        <f t="shared" si="6"/>
        <v>0</v>
      </c>
      <c r="L40" s="124">
        <f t="shared" si="6"/>
        <v>406</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12222</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18188</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v>777</v>
      </c>
      <c r="D43" s="123"/>
      <c r="E43" s="124"/>
      <c r="F43" s="124"/>
      <c r="G43" s="124"/>
      <c r="H43" s="120"/>
      <c r="I43" s="124"/>
      <c r="J43" s="124">
        <v>25</v>
      </c>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802</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v>92</v>
      </c>
      <c r="D45" s="123"/>
      <c r="E45" s="124"/>
      <c r="F45" s="124"/>
      <c r="G45" s="124"/>
      <c r="H45" s="120"/>
      <c r="I45" s="124"/>
      <c r="J45" s="124">
        <v>8</v>
      </c>
      <c r="K45" s="121"/>
      <c r="L45" s="124">
        <v>55</v>
      </c>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155</v>
      </c>
      <c r="AM45" s="104"/>
    </row>
    <row r="46" spans="1:39" ht="14.45" customHeight="1" x14ac:dyDescent="0.2">
      <c r="A46" s="110" t="s">
        <v>254</v>
      </c>
      <c r="B46" s="182" t="s">
        <v>255</v>
      </c>
      <c r="C46" s="122">
        <v>4468</v>
      </c>
      <c r="D46" s="123"/>
      <c r="E46" s="124"/>
      <c r="F46" s="124"/>
      <c r="G46" s="124"/>
      <c r="H46" s="120"/>
      <c r="I46" s="124"/>
      <c r="J46" s="124">
        <v>618</v>
      </c>
      <c r="K46" s="121"/>
      <c r="L46" s="124"/>
      <c r="M46" s="124"/>
      <c r="N46" s="124"/>
      <c r="O46" s="124"/>
      <c r="P46" s="124"/>
      <c r="Q46" s="124"/>
      <c r="R46" s="124"/>
      <c r="S46" s="124"/>
      <c r="T46" s="124">
        <v>6939</v>
      </c>
      <c r="U46" s="124"/>
      <c r="V46" s="124"/>
      <c r="W46" s="124"/>
      <c r="X46" s="124"/>
      <c r="Y46" s="124"/>
      <c r="Z46" s="124"/>
      <c r="AA46" s="124"/>
      <c r="AB46" s="124"/>
      <c r="AC46" s="124"/>
      <c r="AD46" s="124"/>
      <c r="AE46" s="121"/>
      <c r="AF46" s="111"/>
      <c r="AG46" s="125"/>
      <c r="AH46" s="124"/>
      <c r="AI46" s="124">
        <v>7</v>
      </c>
      <c r="AJ46" s="124"/>
      <c r="AK46" s="124"/>
      <c r="AL46" s="113">
        <f t="shared" si="7"/>
        <v>12032</v>
      </c>
      <c r="AM46" s="104"/>
    </row>
    <row r="47" spans="1:39" ht="14.45" customHeight="1" x14ac:dyDescent="0.2">
      <c r="A47" s="110" t="s">
        <v>256</v>
      </c>
      <c r="B47" s="182" t="s">
        <v>257</v>
      </c>
      <c r="C47" s="122">
        <v>1079</v>
      </c>
      <c r="D47" s="123"/>
      <c r="E47" s="124"/>
      <c r="F47" s="124"/>
      <c r="G47" s="124"/>
      <c r="H47" s="120"/>
      <c r="I47" s="124"/>
      <c r="J47" s="124">
        <v>11</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1090</v>
      </c>
      <c r="AM47" s="104"/>
    </row>
    <row r="48" spans="1:39" ht="14.45" customHeight="1" x14ac:dyDescent="0.2">
      <c r="A48" s="110" t="s">
        <v>258</v>
      </c>
      <c r="B48" s="182" t="s">
        <v>259</v>
      </c>
      <c r="C48" s="122">
        <v>1353</v>
      </c>
      <c r="D48" s="123"/>
      <c r="E48" s="124"/>
      <c r="F48" s="124"/>
      <c r="G48" s="124"/>
      <c r="H48" s="120"/>
      <c r="I48" s="124"/>
      <c r="J48" s="124">
        <v>44</v>
      </c>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1397</v>
      </c>
      <c r="AM48" s="104"/>
    </row>
    <row r="49" spans="1:39" ht="14.45" customHeight="1" x14ac:dyDescent="0.2">
      <c r="A49" s="110" t="s">
        <v>260</v>
      </c>
      <c r="B49" s="182" t="s">
        <v>261</v>
      </c>
      <c r="C49" s="122">
        <v>1284</v>
      </c>
      <c r="D49" s="123"/>
      <c r="E49" s="124"/>
      <c r="F49" s="124"/>
      <c r="G49" s="124"/>
      <c r="H49" s="120"/>
      <c r="I49" s="124"/>
      <c r="J49" s="124">
        <v>104</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1388</v>
      </c>
      <c r="AM49" s="104"/>
    </row>
    <row r="50" spans="1:39" ht="14.45" customHeight="1" x14ac:dyDescent="0.2">
      <c r="A50" s="510" t="s">
        <v>262</v>
      </c>
      <c r="B50" s="511"/>
      <c r="C50" s="147">
        <f>SUM(C43:C49)</f>
        <v>9053</v>
      </c>
      <c r="D50" s="145">
        <f t="shared" ref="D50:AK50" si="8">SUM(D43:D49)</f>
        <v>0</v>
      </c>
      <c r="E50" s="131">
        <f t="shared" si="8"/>
        <v>0</v>
      </c>
      <c r="F50" s="144">
        <f t="shared" si="8"/>
        <v>0</v>
      </c>
      <c r="G50" s="144">
        <f t="shared" si="8"/>
        <v>0</v>
      </c>
      <c r="H50" s="120">
        <f t="shared" si="8"/>
        <v>0</v>
      </c>
      <c r="I50" s="144">
        <f t="shared" si="8"/>
        <v>0</v>
      </c>
      <c r="J50" s="144">
        <f t="shared" si="8"/>
        <v>810</v>
      </c>
      <c r="K50" s="120">
        <f t="shared" si="8"/>
        <v>0</v>
      </c>
      <c r="L50" s="144">
        <f t="shared" si="8"/>
        <v>55</v>
      </c>
      <c r="M50" s="144">
        <f t="shared" si="8"/>
        <v>0</v>
      </c>
      <c r="N50" s="144">
        <f t="shared" si="8"/>
        <v>0</v>
      </c>
      <c r="O50" s="144">
        <f t="shared" si="8"/>
        <v>0</v>
      </c>
      <c r="P50" s="144">
        <f t="shared" si="8"/>
        <v>0</v>
      </c>
      <c r="Q50" s="144">
        <f t="shared" si="8"/>
        <v>0</v>
      </c>
      <c r="R50" s="144">
        <f t="shared" si="8"/>
        <v>0</v>
      </c>
      <c r="S50" s="144">
        <f t="shared" si="8"/>
        <v>0</v>
      </c>
      <c r="T50" s="144">
        <f t="shared" si="8"/>
        <v>6939</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16864</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v>3542</v>
      </c>
      <c r="D53" s="123"/>
      <c r="E53" s="124">
        <v>-2664</v>
      </c>
      <c r="F53" s="124"/>
      <c r="G53" s="124"/>
      <c r="H53" s="120"/>
      <c r="I53" s="124"/>
      <c r="J53" s="124">
        <v>205</v>
      </c>
      <c r="K53" s="121"/>
      <c r="L53" s="124"/>
      <c r="M53" s="124">
        <v>6910</v>
      </c>
      <c r="N53" s="124"/>
      <c r="O53" s="124"/>
      <c r="P53" s="124"/>
      <c r="Q53" s="124"/>
      <c r="R53" s="124"/>
      <c r="S53" s="124"/>
      <c r="T53" s="124">
        <v>3000</v>
      </c>
      <c r="U53" s="124">
        <v>250</v>
      </c>
      <c r="V53" s="124"/>
      <c r="W53" s="124"/>
      <c r="X53" s="124"/>
      <c r="Y53" s="124"/>
      <c r="Z53" s="124"/>
      <c r="AA53" s="124"/>
      <c r="AB53" s="124"/>
      <c r="AC53" s="124"/>
      <c r="AD53" s="124"/>
      <c r="AE53" s="121"/>
      <c r="AF53" s="111"/>
      <c r="AG53" s="125"/>
      <c r="AH53" s="124"/>
      <c r="AI53" s="124">
        <v>109</v>
      </c>
      <c r="AJ53" s="124"/>
      <c r="AK53" s="124"/>
      <c r="AL53" s="113">
        <f>SUM(C53:AK53)</f>
        <v>11352</v>
      </c>
      <c r="AM53" s="104"/>
    </row>
    <row r="54" spans="1:39" ht="14.45" customHeight="1" x14ac:dyDescent="0.2">
      <c r="A54" s="110" t="s">
        <v>266</v>
      </c>
      <c r="B54" s="182" t="s">
        <v>267</v>
      </c>
      <c r="C54" s="122">
        <v>277</v>
      </c>
      <c r="D54" s="123"/>
      <c r="E54" s="124"/>
      <c r="F54" s="124"/>
      <c r="G54" s="124"/>
      <c r="H54" s="120"/>
      <c r="I54" s="124"/>
      <c r="J54" s="124">
        <v>2268</v>
      </c>
      <c r="K54" s="121"/>
      <c r="L54" s="124">
        <v>4347</v>
      </c>
      <c r="M54" s="124"/>
      <c r="N54" s="124"/>
      <c r="O54" s="124"/>
      <c r="P54" s="124"/>
      <c r="Q54" s="124"/>
      <c r="R54" s="124"/>
      <c r="S54" s="124"/>
      <c r="T54" s="124"/>
      <c r="U54" s="124">
        <v>12488</v>
      </c>
      <c r="V54" s="124"/>
      <c r="W54" s="124"/>
      <c r="X54" s="124"/>
      <c r="Y54" s="124"/>
      <c r="Z54" s="124"/>
      <c r="AA54" s="124"/>
      <c r="AB54" s="124"/>
      <c r="AC54" s="124"/>
      <c r="AD54" s="124"/>
      <c r="AE54" s="121"/>
      <c r="AF54" s="111"/>
      <c r="AG54" s="125"/>
      <c r="AH54" s="124"/>
      <c r="AI54" s="124"/>
      <c r="AJ54" s="124"/>
      <c r="AK54" s="124"/>
      <c r="AL54" s="113">
        <f>SUM(C54:AK54)</f>
        <v>19380</v>
      </c>
      <c r="AM54" s="104"/>
    </row>
    <row r="55" spans="1:39" ht="14.45" customHeight="1" x14ac:dyDescent="0.2">
      <c r="A55" s="110" t="s">
        <v>268</v>
      </c>
      <c r="B55" s="182" t="s">
        <v>269</v>
      </c>
      <c r="C55" s="122"/>
      <c r="D55" s="123"/>
      <c r="E55" s="124"/>
      <c r="F55" s="124"/>
      <c r="G55" s="124"/>
      <c r="H55" s="120"/>
      <c r="I55" s="124">
        <v>8</v>
      </c>
      <c r="J55" s="124">
        <v>393</v>
      </c>
      <c r="K55" s="121"/>
      <c r="L55" s="124"/>
      <c r="M55" s="124"/>
      <c r="N55" s="124"/>
      <c r="O55" s="124"/>
      <c r="P55" s="124"/>
      <c r="Q55" s="124"/>
      <c r="R55" s="124"/>
      <c r="S55" s="124"/>
      <c r="T55" s="124"/>
      <c r="U55" s="124">
        <v>330</v>
      </c>
      <c r="V55" s="124"/>
      <c r="W55" s="124"/>
      <c r="X55" s="124"/>
      <c r="Y55" s="124"/>
      <c r="Z55" s="124"/>
      <c r="AA55" s="124"/>
      <c r="AB55" s="124"/>
      <c r="AC55" s="124"/>
      <c r="AD55" s="124"/>
      <c r="AE55" s="121"/>
      <c r="AF55" s="111"/>
      <c r="AG55" s="125"/>
      <c r="AH55" s="124"/>
      <c r="AI55" s="124"/>
      <c r="AJ55" s="124"/>
      <c r="AK55" s="124"/>
      <c r="AL55" s="113">
        <f>SUM(C55:AK55)</f>
        <v>731</v>
      </c>
      <c r="AM55" s="104"/>
    </row>
    <row r="56" spans="1:39" ht="14.45" customHeight="1" x14ac:dyDescent="0.2">
      <c r="A56" s="110" t="s">
        <v>270</v>
      </c>
      <c r="B56" s="182" t="s">
        <v>271</v>
      </c>
      <c r="C56" s="122"/>
      <c r="D56" s="123"/>
      <c r="E56" s="124"/>
      <c r="F56" s="124"/>
      <c r="G56" s="124"/>
      <c r="H56" s="120"/>
      <c r="I56" s="124"/>
      <c r="J56" s="124">
        <v>117</v>
      </c>
      <c r="K56" s="121"/>
      <c r="L56" s="124"/>
      <c r="M56" s="124"/>
      <c r="N56" s="124"/>
      <c r="O56" s="124"/>
      <c r="P56" s="124"/>
      <c r="Q56" s="124"/>
      <c r="R56" s="124"/>
      <c r="S56" s="124"/>
      <c r="T56" s="124"/>
      <c r="U56" s="124">
        <v>2022</v>
      </c>
      <c r="V56" s="124"/>
      <c r="W56" s="124"/>
      <c r="X56" s="124"/>
      <c r="Y56" s="124"/>
      <c r="Z56" s="124"/>
      <c r="AA56" s="124"/>
      <c r="AB56" s="124"/>
      <c r="AC56" s="124"/>
      <c r="AD56" s="124"/>
      <c r="AE56" s="121"/>
      <c r="AF56" s="111"/>
      <c r="AG56" s="125"/>
      <c r="AH56" s="124"/>
      <c r="AI56" s="124"/>
      <c r="AJ56" s="124"/>
      <c r="AK56" s="124"/>
      <c r="AL56" s="113">
        <f>SUM(C56:AK56)</f>
        <v>2139</v>
      </c>
      <c r="AM56" s="104"/>
    </row>
    <row r="57" spans="1:39" ht="14.45" customHeight="1" x14ac:dyDescent="0.2">
      <c r="A57" s="510" t="s">
        <v>272</v>
      </c>
      <c r="B57" s="511"/>
      <c r="C57" s="147">
        <f>SUM(C53:C56)</f>
        <v>3819</v>
      </c>
      <c r="D57" s="145">
        <f t="shared" ref="D57:AK57" si="9">SUM(D53:D56)</f>
        <v>0</v>
      </c>
      <c r="E57" s="131">
        <f t="shared" si="9"/>
        <v>-2664</v>
      </c>
      <c r="F57" s="144">
        <f t="shared" si="9"/>
        <v>0</v>
      </c>
      <c r="G57" s="144">
        <f t="shared" si="9"/>
        <v>0</v>
      </c>
      <c r="H57" s="120">
        <f t="shared" si="9"/>
        <v>0</v>
      </c>
      <c r="I57" s="144">
        <f t="shared" si="9"/>
        <v>8</v>
      </c>
      <c r="J57" s="144">
        <f t="shared" si="9"/>
        <v>2983</v>
      </c>
      <c r="K57" s="121">
        <f t="shared" si="9"/>
        <v>0</v>
      </c>
      <c r="L57" s="124">
        <f t="shared" si="9"/>
        <v>4347</v>
      </c>
      <c r="M57" s="144">
        <f t="shared" si="9"/>
        <v>6910</v>
      </c>
      <c r="N57" s="144">
        <f t="shared" si="9"/>
        <v>0</v>
      </c>
      <c r="O57" s="144">
        <f t="shared" si="9"/>
        <v>0</v>
      </c>
      <c r="P57" s="144">
        <f t="shared" si="9"/>
        <v>0</v>
      </c>
      <c r="Q57" s="144">
        <f t="shared" si="9"/>
        <v>0</v>
      </c>
      <c r="R57" s="144">
        <f t="shared" si="9"/>
        <v>0</v>
      </c>
      <c r="S57" s="144">
        <f t="shared" si="9"/>
        <v>0</v>
      </c>
      <c r="T57" s="144">
        <f t="shared" si="9"/>
        <v>3000</v>
      </c>
      <c r="U57" s="131">
        <f t="shared" si="9"/>
        <v>15090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109</v>
      </c>
      <c r="AJ57" s="144">
        <f t="shared" si="9"/>
        <v>0</v>
      </c>
      <c r="AK57" s="144">
        <f t="shared" si="9"/>
        <v>0</v>
      </c>
      <c r="AL57" s="146">
        <f>SUM(C57:AK57)</f>
        <v>33602</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v>619</v>
      </c>
      <c r="D60" s="123"/>
      <c r="E60" s="124"/>
      <c r="F60" s="124"/>
      <c r="G60" s="124"/>
      <c r="H60" s="120"/>
      <c r="I60" s="124"/>
      <c r="J60" s="124"/>
      <c r="K60" s="120"/>
      <c r="L60" s="124"/>
      <c r="M60" s="124"/>
      <c r="N60" s="124"/>
      <c r="O60" s="124"/>
      <c r="P60" s="124"/>
      <c r="Q60" s="124"/>
      <c r="R60" s="124"/>
      <c r="S60" s="124"/>
      <c r="T60" s="124"/>
      <c r="U60" s="124">
        <v>2857</v>
      </c>
      <c r="V60" s="124"/>
      <c r="W60" s="124"/>
      <c r="X60" s="124"/>
      <c r="Y60" s="124"/>
      <c r="Z60" s="124"/>
      <c r="AA60" s="124"/>
      <c r="AB60" s="124"/>
      <c r="AC60" s="124"/>
      <c r="AD60" s="124"/>
      <c r="AE60" s="121"/>
      <c r="AF60" s="111"/>
      <c r="AG60" s="125"/>
      <c r="AH60" s="124"/>
      <c r="AI60" s="124"/>
      <c r="AJ60" s="124"/>
      <c r="AK60" s="124"/>
      <c r="AL60" s="113">
        <f t="shared" ref="AL60:AL65" si="10">SUM(C60:AK60)</f>
        <v>3476</v>
      </c>
      <c r="AM60" s="104"/>
    </row>
    <row r="61" spans="1:39" ht="14.45" customHeight="1" x14ac:dyDescent="0.2">
      <c r="A61" s="110" t="s">
        <v>276</v>
      </c>
      <c r="B61" s="182" t="s">
        <v>277</v>
      </c>
      <c r="C61" s="122">
        <v>862</v>
      </c>
      <c r="D61" s="123"/>
      <c r="E61" s="124"/>
      <c r="F61" s="124"/>
      <c r="G61" s="124"/>
      <c r="H61" s="120"/>
      <c r="I61" s="124"/>
      <c r="J61" s="124">
        <v>27</v>
      </c>
      <c r="K61" s="120"/>
      <c r="L61" s="124"/>
      <c r="M61" s="124"/>
      <c r="N61" s="124"/>
      <c r="O61" s="124"/>
      <c r="P61" s="124"/>
      <c r="Q61" s="124"/>
      <c r="R61" s="124"/>
      <c r="S61" s="124"/>
      <c r="T61" s="124">
        <v>13</v>
      </c>
      <c r="U61" s="124"/>
      <c r="V61" s="124"/>
      <c r="W61" s="124"/>
      <c r="X61" s="124"/>
      <c r="Y61" s="124"/>
      <c r="Z61" s="124"/>
      <c r="AA61" s="124"/>
      <c r="AB61" s="124"/>
      <c r="AC61" s="124"/>
      <c r="AD61" s="124"/>
      <c r="AE61" s="121"/>
      <c r="AF61" s="111"/>
      <c r="AG61" s="125"/>
      <c r="AH61" s="124">
        <v>73</v>
      </c>
      <c r="AI61" s="124">
        <v>63</v>
      </c>
      <c r="AJ61" s="124"/>
      <c r="AK61" s="124"/>
      <c r="AL61" s="113">
        <f t="shared" si="10"/>
        <v>1038</v>
      </c>
      <c r="AM61" s="104"/>
    </row>
    <row r="62" spans="1:39" ht="14.45" customHeight="1" x14ac:dyDescent="0.2">
      <c r="A62" s="110" t="s">
        <v>278</v>
      </c>
      <c r="B62" s="182" t="s">
        <v>279</v>
      </c>
      <c r="C62" s="122">
        <v>2659</v>
      </c>
      <c r="D62" s="123"/>
      <c r="E62" s="124"/>
      <c r="F62" s="124"/>
      <c r="G62" s="124"/>
      <c r="H62" s="120"/>
      <c r="I62" s="124"/>
      <c r="J62" s="124">
        <v>430</v>
      </c>
      <c r="K62" s="120"/>
      <c r="L62" s="124"/>
      <c r="M62" s="124"/>
      <c r="N62" s="124"/>
      <c r="O62" s="124"/>
      <c r="P62" s="124"/>
      <c r="Q62" s="124"/>
      <c r="R62" s="124">
        <v>400</v>
      </c>
      <c r="S62" s="124">
        <v>1000</v>
      </c>
      <c r="T62" s="124">
        <v>500</v>
      </c>
      <c r="U62" s="124">
        <v>5588</v>
      </c>
      <c r="V62" s="124"/>
      <c r="W62" s="124"/>
      <c r="X62" s="124"/>
      <c r="Y62" s="124"/>
      <c r="Z62" s="124"/>
      <c r="AA62" s="124"/>
      <c r="AB62" s="124"/>
      <c r="AC62" s="124">
        <v>3376</v>
      </c>
      <c r="AD62" s="124"/>
      <c r="AE62" s="121"/>
      <c r="AF62" s="111"/>
      <c r="AG62" s="125"/>
      <c r="AH62" s="124"/>
      <c r="AI62" s="124">
        <v>65</v>
      </c>
      <c r="AJ62" s="124"/>
      <c r="AK62" s="124"/>
      <c r="AL62" s="113">
        <f t="shared" si="10"/>
        <v>14018</v>
      </c>
      <c r="AM62" s="104"/>
    </row>
    <row r="63" spans="1:39" ht="14.45" customHeight="1" x14ac:dyDescent="0.2">
      <c r="A63" s="110" t="s">
        <v>280</v>
      </c>
      <c r="B63" s="182" t="s">
        <v>281</v>
      </c>
      <c r="C63" s="122">
        <v>422</v>
      </c>
      <c r="D63" s="123"/>
      <c r="E63" s="124"/>
      <c r="F63" s="124"/>
      <c r="G63" s="124"/>
      <c r="H63" s="120"/>
      <c r="I63" s="124"/>
      <c r="J63" s="124"/>
      <c r="K63" s="120"/>
      <c r="L63" s="124"/>
      <c r="M63" s="124"/>
      <c r="N63" s="124"/>
      <c r="O63" s="124"/>
      <c r="P63" s="124"/>
      <c r="Q63" s="124"/>
      <c r="R63" s="124"/>
      <c r="S63" s="124"/>
      <c r="T63" s="124">
        <v>249</v>
      </c>
      <c r="U63" s="124"/>
      <c r="V63" s="124"/>
      <c r="W63" s="124"/>
      <c r="X63" s="124"/>
      <c r="Y63" s="124"/>
      <c r="Z63" s="124"/>
      <c r="AA63" s="124"/>
      <c r="AB63" s="124"/>
      <c r="AC63" s="124"/>
      <c r="AD63" s="124"/>
      <c r="AE63" s="121"/>
      <c r="AF63" s="111"/>
      <c r="AG63" s="125"/>
      <c r="AH63" s="124"/>
      <c r="AI63" s="124">
        <v>28</v>
      </c>
      <c r="AJ63" s="124"/>
      <c r="AK63" s="124"/>
      <c r="AL63" s="113">
        <f t="shared" si="10"/>
        <v>699</v>
      </c>
      <c r="AM63" s="104"/>
    </row>
    <row r="64" spans="1:39" ht="14.45" customHeight="1" x14ac:dyDescent="0.2">
      <c r="A64" s="110" t="s">
        <v>282</v>
      </c>
      <c r="B64" s="182" t="s">
        <v>283</v>
      </c>
      <c r="C64" s="122">
        <v>984</v>
      </c>
      <c r="D64" s="123"/>
      <c r="E64" s="124"/>
      <c r="F64" s="124"/>
      <c r="G64" s="124"/>
      <c r="H64" s="120"/>
      <c r="I64" s="124"/>
      <c r="J64" s="124">
        <v>1000</v>
      </c>
      <c r="K64" s="120"/>
      <c r="L64" s="124"/>
      <c r="M64" s="124"/>
      <c r="N64" s="124"/>
      <c r="O64" s="124"/>
      <c r="P64" s="124"/>
      <c r="Q64" s="124"/>
      <c r="R64" s="124"/>
      <c r="S64" s="124"/>
      <c r="T64" s="124">
        <v>2600</v>
      </c>
      <c r="U64" s="124">
        <v>864</v>
      </c>
      <c r="V64" s="124"/>
      <c r="W64" s="124"/>
      <c r="X64" s="124"/>
      <c r="Y64" s="124"/>
      <c r="Z64" s="124"/>
      <c r="AA64" s="124"/>
      <c r="AB64" s="124"/>
      <c r="AC64" s="124">
        <v>764</v>
      </c>
      <c r="AD64" s="124"/>
      <c r="AE64" s="121"/>
      <c r="AF64" s="111"/>
      <c r="AG64" s="125"/>
      <c r="AH64" s="124"/>
      <c r="AI64" s="124"/>
      <c r="AJ64" s="124"/>
      <c r="AK64" s="124"/>
      <c r="AL64" s="126">
        <f t="shared" si="10"/>
        <v>6212</v>
      </c>
      <c r="AM64" s="104"/>
    </row>
    <row r="65" spans="1:39" ht="14.45" customHeight="1" x14ac:dyDescent="0.2">
      <c r="A65" s="510" t="s">
        <v>284</v>
      </c>
      <c r="B65" s="511"/>
      <c r="C65" s="122">
        <f>SUM(C60:C64)</f>
        <v>5546</v>
      </c>
      <c r="D65" s="124">
        <f t="shared" ref="D65:AK65" si="11">SUM(D60:D64)</f>
        <v>0</v>
      </c>
      <c r="E65" s="124">
        <f t="shared" si="11"/>
        <v>0</v>
      </c>
      <c r="F65" s="124">
        <f t="shared" si="11"/>
        <v>0</v>
      </c>
      <c r="G65" s="124">
        <f t="shared" si="11"/>
        <v>0</v>
      </c>
      <c r="H65" s="120">
        <f t="shared" si="11"/>
        <v>0</v>
      </c>
      <c r="I65" s="124">
        <f t="shared" si="11"/>
        <v>0</v>
      </c>
      <c r="J65" s="124">
        <f t="shared" si="11"/>
        <v>1457</v>
      </c>
      <c r="K65" s="120">
        <f t="shared" si="11"/>
        <v>0</v>
      </c>
      <c r="L65" s="124">
        <f t="shared" si="11"/>
        <v>0</v>
      </c>
      <c r="M65" s="124">
        <f t="shared" si="11"/>
        <v>0</v>
      </c>
      <c r="N65" s="124">
        <f t="shared" si="11"/>
        <v>0</v>
      </c>
      <c r="O65" s="124">
        <f t="shared" si="11"/>
        <v>0</v>
      </c>
      <c r="P65" s="124">
        <f t="shared" si="11"/>
        <v>0</v>
      </c>
      <c r="Q65" s="124">
        <f t="shared" si="11"/>
        <v>0</v>
      </c>
      <c r="R65" s="124">
        <f t="shared" si="11"/>
        <v>400</v>
      </c>
      <c r="S65" s="124">
        <f t="shared" si="11"/>
        <v>1000</v>
      </c>
      <c r="T65" s="124">
        <f t="shared" si="11"/>
        <v>3362</v>
      </c>
      <c r="U65" s="124">
        <f t="shared" si="11"/>
        <v>9309</v>
      </c>
      <c r="V65" s="124">
        <f t="shared" si="11"/>
        <v>0</v>
      </c>
      <c r="W65" s="124">
        <f t="shared" si="11"/>
        <v>0</v>
      </c>
      <c r="X65" s="124">
        <f t="shared" si="11"/>
        <v>0</v>
      </c>
      <c r="Y65" s="124">
        <f t="shared" si="11"/>
        <v>0</v>
      </c>
      <c r="Z65" s="124">
        <f t="shared" si="11"/>
        <v>0</v>
      </c>
      <c r="AA65" s="124">
        <f t="shared" si="11"/>
        <v>0</v>
      </c>
      <c r="AB65" s="124">
        <f t="shared" si="11"/>
        <v>0</v>
      </c>
      <c r="AC65" s="124">
        <f t="shared" si="11"/>
        <v>4140</v>
      </c>
      <c r="AD65" s="124">
        <f t="shared" si="11"/>
        <v>0</v>
      </c>
      <c r="AE65" s="121">
        <f t="shared" si="11"/>
        <v>0</v>
      </c>
      <c r="AF65" s="111">
        <f t="shared" si="11"/>
        <v>0</v>
      </c>
      <c r="AG65" s="125">
        <f t="shared" si="11"/>
        <v>0</v>
      </c>
      <c r="AH65" s="124">
        <f t="shared" si="11"/>
        <v>73</v>
      </c>
      <c r="AI65" s="124">
        <f t="shared" si="11"/>
        <v>156</v>
      </c>
      <c r="AJ65" s="124">
        <f t="shared" si="11"/>
        <v>0</v>
      </c>
      <c r="AK65" s="124">
        <f t="shared" si="11"/>
        <v>0</v>
      </c>
      <c r="AL65" s="146">
        <f t="shared" si="10"/>
        <v>25443</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v>2357</v>
      </c>
      <c r="D68" s="123">
        <v>201</v>
      </c>
      <c r="E68" s="124"/>
      <c r="F68" s="124"/>
      <c r="G68" s="124"/>
      <c r="H68" s="120"/>
      <c r="I68" s="124"/>
      <c r="J68" s="124">
        <v>1356</v>
      </c>
      <c r="K68" s="120"/>
      <c r="L68" s="124">
        <v>2839</v>
      </c>
      <c r="M68" s="124"/>
      <c r="N68" s="124"/>
      <c r="O68" s="124"/>
      <c r="P68" s="124"/>
      <c r="Q68" s="124"/>
      <c r="R68" s="124"/>
      <c r="S68" s="124"/>
      <c r="T68" s="124">
        <v>24806</v>
      </c>
      <c r="U68" s="124">
        <v>2909</v>
      </c>
      <c r="V68" s="124"/>
      <c r="W68" s="124"/>
      <c r="X68" s="124"/>
      <c r="Y68" s="124"/>
      <c r="Z68" s="124"/>
      <c r="AA68" s="124"/>
      <c r="AB68" s="124"/>
      <c r="AC68" s="124">
        <v>7700</v>
      </c>
      <c r="AD68" s="124"/>
      <c r="AE68" s="121"/>
      <c r="AF68" s="111"/>
      <c r="AG68" s="125"/>
      <c r="AH68" s="124">
        <v>806</v>
      </c>
      <c r="AI68" s="124">
        <v>1401</v>
      </c>
      <c r="AJ68" s="124"/>
      <c r="AK68" s="124"/>
      <c r="AL68" s="113">
        <f>SUM(C68:AK68)</f>
        <v>44375</v>
      </c>
      <c r="AM68" s="104"/>
    </row>
    <row r="69" spans="1:39" ht="14.45" customHeight="1" x14ac:dyDescent="0.2">
      <c r="A69" s="110" t="s">
        <v>148</v>
      </c>
      <c r="B69" s="182" t="s">
        <v>288</v>
      </c>
      <c r="C69" s="122">
        <v>2118</v>
      </c>
      <c r="D69" s="123"/>
      <c r="E69" s="124"/>
      <c r="F69" s="124"/>
      <c r="G69" s="124"/>
      <c r="H69" s="120"/>
      <c r="I69" s="124"/>
      <c r="J69" s="124">
        <v>233</v>
      </c>
      <c r="K69" s="120"/>
      <c r="L69" s="124">
        <v>619</v>
      </c>
      <c r="M69" s="124"/>
      <c r="N69" s="124"/>
      <c r="O69" s="124"/>
      <c r="P69" s="124"/>
      <c r="Q69" s="124"/>
      <c r="R69" s="124"/>
      <c r="S69" s="124"/>
      <c r="T69" s="124">
        <v>4328</v>
      </c>
      <c r="U69" s="124">
        <v>9601</v>
      </c>
      <c r="V69" s="124"/>
      <c r="W69" s="124"/>
      <c r="X69" s="124"/>
      <c r="Y69" s="124"/>
      <c r="Z69" s="124"/>
      <c r="AA69" s="124"/>
      <c r="AB69" s="124"/>
      <c r="AC69" s="124"/>
      <c r="AD69" s="124"/>
      <c r="AE69" s="121"/>
      <c r="AF69" s="111"/>
      <c r="AG69" s="125"/>
      <c r="AH69" s="124"/>
      <c r="AI69" s="124"/>
      <c r="AJ69" s="124"/>
      <c r="AK69" s="124"/>
      <c r="AL69" s="113">
        <f>SUM(C69:AK69)</f>
        <v>16899</v>
      </c>
      <c r="AM69" s="104"/>
    </row>
    <row r="70" spans="1:39" ht="14.45" customHeight="1" x14ac:dyDescent="0.2">
      <c r="A70" s="110" t="s">
        <v>289</v>
      </c>
      <c r="B70" s="182" t="s">
        <v>290</v>
      </c>
      <c r="C70" s="122">
        <v>74</v>
      </c>
      <c r="D70" s="123"/>
      <c r="E70" s="124"/>
      <c r="F70" s="124"/>
      <c r="G70" s="124"/>
      <c r="H70" s="120"/>
      <c r="I70" s="124"/>
      <c r="J70" s="124"/>
      <c r="K70" s="120"/>
      <c r="L70" s="124">
        <v>2169</v>
      </c>
      <c r="M70" s="124"/>
      <c r="N70" s="124"/>
      <c r="O70" s="124"/>
      <c r="P70" s="124"/>
      <c r="Q70" s="124"/>
      <c r="R70" s="124"/>
      <c r="S70" s="124"/>
      <c r="T70" s="124">
        <v>669</v>
      </c>
      <c r="U70" s="124">
        <v>154</v>
      </c>
      <c r="V70" s="124"/>
      <c r="W70" s="124"/>
      <c r="X70" s="124"/>
      <c r="Y70" s="124"/>
      <c r="Z70" s="124"/>
      <c r="AA70" s="124"/>
      <c r="AB70" s="124"/>
      <c r="AC70" s="124"/>
      <c r="AD70" s="124"/>
      <c r="AE70" s="121"/>
      <c r="AF70" s="111"/>
      <c r="AG70" s="125"/>
      <c r="AH70" s="124"/>
      <c r="AI70" s="124"/>
      <c r="AJ70" s="124"/>
      <c r="AK70" s="124"/>
      <c r="AL70" s="113">
        <f>SUM(C70:AK70)</f>
        <v>3066</v>
      </c>
      <c r="AM70" s="104"/>
    </row>
    <row r="71" spans="1:39" ht="14.45" customHeight="1" x14ac:dyDescent="0.2">
      <c r="A71" s="510" t="s">
        <v>291</v>
      </c>
      <c r="B71" s="511"/>
      <c r="C71" s="147">
        <f>SUM(C68:C70)</f>
        <v>4549</v>
      </c>
      <c r="D71" s="145">
        <f t="shared" ref="D71:AK71" si="12">SUM(D68:D70)</f>
        <v>201</v>
      </c>
      <c r="E71" s="131">
        <f t="shared" si="12"/>
        <v>0</v>
      </c>
      <c r="F71" s="144">
        <f t="shared" si="12"/>
        <v>0</v>
      </c>
      <c r="G71" s="144">
        <f t="shared" si="12"/>
        <v>0</v>
      </c>
      <c r="H71" s="120">
        <f t="shared" si="12"/>
        <v>0</v>
      </c>
      <c r="I71" s="144">
        <f t="shared" si="12"/>
        <v>0</v>
      </c>
      <c r="J71" s="144">
        <f t="shared" si="12"/>
        <v>1589</v>
      </c>
      <c r="K71" s="120">
        <f t="shared" si="12"/>
        <v>0</v>
      </c>
      <c r="L71" s="144">
        <f t="shared" si="12"/>
        <v>5627</v>
      </c>
      <c r="M71" s="144">
        <f t="shared" si="12"/>
        <v>0</v>
      </c>
      <c r="N71" s="144">
        <f t="shared" si="12"/>
        <v>0</v>
      </c>
      <c r="O71" s="144">
        <f t="shared" si="12"/>
        <v>0</v>
      </c>
      <c r="P71" s="144">
        <f t="shared" si="12"/>
        <v>0</v>
      </c>
      <c r="Q71" s="144">
        <f t="shared" si="12"/>
        <v>0</v>
      </c>
      <c r="R71" s="144">
        <f t="shared" si="12"/>
        <v>0</v>
      </c>
      <c r="S71" s="144">
        <f t="shared" si="12"/>
        <v>0</v>
      </c>
      <c r="T71" s="144">
        <f t="shared" si="12"/>
        <v>29803</v>
      </c>
      <c r="U71" s="131">
        <f t="shared" si="12"/>
        <v>12664</v>
      </c>
      <c r="V71" s="131">
        <f t="shared" si="12"/>
        <v>0</v>
      </c>
      <c r="W71" s="144">
        <f t="shared" si="12"/>
        <v>0</v>
      </c>
      <c r="X71" s="144">
        <f t="shared" si="12"/>
        <v>0</v>
      </c>
      <c r="Y71" s="144">
        <f t="shared" si="12"/>
        <v>0</v>
      </c>
      <c r="Z71" s="144">
        <f t="shared" si="12"/>
        <v>0</v>
      </c>
      <c r="AA71" s="131">
        <f t="shared" si="12"/>
        <v>0</v>
      </c>
      <c r="AB71" s="131">
        <f t="shared" si="12"/>
        <v>0</v>
      </c>
      <c r="AC71" s="131">
        <f t="shared" si="12"/>
        <v>7700</v>
      </c>
      <c r="AD71" s="131">
        <f t="shared" si="12"/>
        <v>0</v>
      </c>
      <c r="AE71" s="121">
        <f t="shared" si="12"/>
        <v>0</v>
      </c>
      <c r="AF71" s="111">
        <f t="shared" si="12"/>
        <v>0</v>
      </c>
      <c r="AG71" s="135">
        <f t="shared" si="12"/>
        <v>0</v>
      </c>
      <c r="AH71" s="144">
        <f t="shared" si="12"/>
        <v>806</v>
      </c>
      <c r="AI71" s="144">
        <f t="shared" si="12"/>
        <v>1401</v>
      </c>
      <c r="AJ71" s="144">
        <f t="shared" si="12"/>
        <v>0</v>
      </c>
      <c r="AK71" s="144">
        <f t="shared" si="12"/>
        <v>0</v>
      </c>
      <c r="AL71" s="146">
        <f>SUM(C71:AK71)</f>
        <v>64340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295</v>
      </c>
      <c r="C74" s="122">
        <v>2746</v>
      </c>
      <c r="D74" s="123"/>
      <c r="E74" s="124"/>
      <c r="F74" s="124"/>
      <c r="G74" s="124"/>
      <c r="H74" s="120"/>
      <c r="I74" s="124"/>
      <c r="J74" s="124">
        <v>762</v>
      </c>
      <c r="K74" s="121"/>
      <c r="L74" s="124"/>
      <c r="M74" s="124"/>
      <c r="N74" s="124"/>
      <c r="O74" s="124"/>
      <c r="P74" s="124"/>
      <c r="Q74" s="124"/>
      <c r="R74" s="124"/>
      <c r="S74" s="124"/>
      <c r="T74" s="124">
        <v>13</v>
      </c>
      <c r="U74" s="124"/>
      <c r="V74" s="124"/>
      <c r="W74" s="124"/>
      <c r="X74" s="124"/>
      <c r="Y74" s="124"/>
      <c r="Z74" s="124"/>
      <c r="AA74" s="124"/>
      <c r="AB74" s="124"/>
      <c r="AC74" s="124"/>
      <c r="AD74" s="124"/>
      <c r="AE74" s="121"/>
      <c r="AF74" s="111"/>
      <c r="AG74" s="125"/>
      <c r="AH74" s="124"/>
      <c r="AI74" s="124">
        <v>72</v>
      </c>
      <c r="AJ74" s="124"/>
      <c r="AK74" s="124"/>
      <c r="AL74" s="113">
        <f>SUM(C74:AK74)</f>
        <v>3593</v>
      </c>
      <c r="AM74" s="104"/>
    </row>
    <row r="75" spans="1:39" ht="14.45" customHeight="1" x14ac:dyDescent="0.2">
      <c r="A75" s="110" t="s">
        <v>296</v>
      </c>
      <c r="B75" s="182" t="s">
        <v>297</v>
      </c>
      <c r="C75" s="122">
        <v>905</v>
      </c>
      <c r="D75" s="123"/>
      <c r="E75" s="124"/>
      <c r="F75" s="124"/>
      <c r="G75" s="124"/>
      <c r="H75" s="120"/>
      <c r="I75" s="124"/>
      <c r="J75" s="124">
        <v>23</v>
      </c>
      <c r="K75" s="121"/>
      <c r="L75" s="125"/>
      <c r="M75" s="124"/>
      <c r="N75" s="124"/>
      <c r="O75" s="124"/>
      <c r="P75" s="124"/>
      <c r="Q75" s="124"/>
      <c r="R75" s="124"/>
      <c r="S75" s="124"/>
      <c r="T75" s="124"/>
      <c r="U75" s="124">
        <v>1137</v>
      </c>
      <c r="V75" s="124"/>
      <c r="W75" s="124"/>
      <c r="X75" s="124"/>
      <c r="Y75" s="124"/>
      <c r="Z75" s="124"/>
      <c r="AA75" s="124"/>
      <c r="AB75" s="124"/>
      <c r="AC75" s="124"/>
      <c r="AD75" s="124"/>
      <c r="AE75" s="121"/>
      <c r="AF75" s="111"/>
      <c r="AG75" s="125"/>
      <c r="AH75" s="124"/>
      <c r="AI75" s="124"/>
      <c r="AJ75" s="124"/>
      <c r="AK75" s="124"/>
      <c r="AL75" s="113">
        <f>SUM(C75:AK75)</f>
        <v>2065</v>
      </c>
      <c r="AM75" s="104"/>
    </row>
    <row r="76" spans="1:39" ht="14.45" customHeight="1" x14ac:dyDescent="0.2">
      <c r="A76" s="110" t="s">
        <v>298</v>
      </c>
      <c r="B76" s="182" t="s">
        <v>299</v>
      </c>
      <c r="C76" s="122">
        <v>1394</v>
      </c>
      <c r="D76" s="123"/>
      <c r="E76" s="124"/>
      <c r="F76" s="124"/>
      <c r="G76" s="124"/>
      <c r="H76" s="120"/>
      <c r="I76" s="124"/>
      <c r="J76" s="124">
        <v>50</v>
      </c>
      <c r="K76" s="121"/>
      <c r="L76" s="125"/>
      <c r="M76" s="124"/>
      <c r="N76" s="124"/>
      <c r="O76" s="124"/>
      <c r="P76" s="124"/>
      <c r="Q76" s="124"/>
      <c r="R76" s="124"/>
      <c r="S76" s="124"/>
      <c r="T76" s="124">
        <v>500</v>
      </c>
      <c r="U76" s="124">
        <v>126</v>
      </c>
      <c r="V76" s="124"/>
      <c r="W76" s="124"/>
      <c r="X76" s="124"/>
      <c r="Y76" s="124"/>
      <c r="Z76" s="124"/>
      <c r="AA76" s="124"/>
      <c r="AB76" s="124"/>
      <c r="AC76" s="124"/>
      <c r="AD76" s="124"/>
      <c r="AE76" s="121"/>
      <c r="AF76" s="111"/>
      <c r="AG76" s="125"/>
      <c r="AH76" s="124"/>
      <c r="AI76" s="124"/>
      <c r="AJ76" s="124"/>
      <c r="AK76" s="124"/>
      <c r="AL76" s="113">
        <f>SUM(C76:AK76)</f>
        <v>2070</v>
      </c>
      <c r="AM76" s="104"/>
    </row>
    <row r="77" spans="1:39" ht="14.45" customHeight="1" x14ac:dyDescent="0.2">
      <c r="A77" s="110" t="s">
        <v>300</v>
      </c>
      <c r="B77" s="182" t="s">
        <v>301</v>
      </c>
      <c r="C77" s="122">
        <v>1958</v>
      </c>
      <c r="D77" s="123"/>
      <c r="E77" s="124"/>
      <c r="F77" s="124"/>
      <c r="G77" s="124"/>
      <c r="H77" s="120"/>
      <c r="I77" s="124"/>
      <c r="J77" s="124">
        <v>8</v>
      </c>
      <c r="K77" s="121"/>
      <c r="L77" s="124">
        <v>-714</v>
      </c>
      <c r="M77" s="124">
        <v>1361</v>
      </c>
      <c r="N77" s="124"/>
      <c r="O77" s="124"/>
      <c r="P77" s="124"/>
      <c r="Q77" s="124"/>
      <c r="R77" s="124"/>
      <c r="S77" s="124"/>
      <c r="T77" s="124">
        <v>714</v>
      </c>
      <c r="U77" s="124"/>
      <c r="V77" s="124"/>
      <c r="W77" s="124"/>
      <c r="X77" s="124"/>
      <c r="Y77" s="124"/>
      <c r="Z77" s="124"/>
      <c r="AA77" s="124"/>
      <c r="AB77" s="124"/>
      <c r="AC77" s="124"/>
      <c r="AD77" s="124"/>
      <c r="AE77" s="121"/>
      <c r="AF77" s="111"/>
      <c r="AG77" s="125"/>
      <c r="AH77" s="124"/>
      <c r="AI77" s="124"/>
      <c r="AJ77" s="124"/>
      <c r="AK77" s="124"/>
      <c r="AL77" s="113">
        <f>SUM(C77:AK77)</f>
        <v>3327</v>
      </c>
      <c r="AM77" s="104"/>
    </row>
    <row r="78" spans="1:39" ht="14.45" customHeight="1" x14ac:dyDescent="0.2">
      <c r="A78" s="510" t="s">
        <v>302</v>
      </c>
      <c r="B78" s="511"/>
      <c r="C78" s="147">
        <f>SUM(C74:C77)</f>
        <v>7003</v>
      </c>
      <c r="D78" s="145">
        <f t="shared" ref="D78:AK78" si="13">SUM(D74:D77)</f>
        <v>0</v>
      </c>
      <c r="E78" s="131">
        <f t="shared" si="13"/>
        <v>0</v>
      </c>
      <c r="F78" s="144">
        <f t="shared" si="13"/>
        <v>0</v>
      </c>
      <c r="G78" s="144">
        <f t="shared" si="13"/>
        <v>0</v>
      </c>
      <c r="H78" s="120">
        <f t="shared" si="13"/>
        <v>0</v>
      </c>
      <c r="I78" s="144">
        <f t="shared" si="13"/>
        <v>0</v>
      </c>
      <c r="J78" s="144">
        <f t="shared" si="13"/>
        <v>843</v>
      </c>
      <c r="K78" s="121">
        <f t="shared" si="13"/>
        <v>0</v>
      </c>
      <c r="L78" s="131">
        <f t="shared" si="13"/>
        <v>-714</v>
      </c>
      <c r="M78" s="144">
        <f t="shared" si="13"/>
        <v>1361</v>
      </c>
      <c r="N78" s="144">
        <f t="shared" si="13"/>
        <v>0</v>
      </c>
      <c r="O78" s="144">
        <f t="shared" si="13"/>
        <v>0</v>
      </c>
      <c r="P78" s="144">
        <f t="shared" si="13"/>
        <v>0</v>
      </c>
      <c r="Q78" s="144">
        <f t="shared" si="13"/>
        <v>0</v>
      </c>
      <c r="R78" s="144">
        <f t="shared" si="13"/>
        <v>0</v>
      </c>
      <c r="S78" s="144">
        <f t="shared" si="13"/>
        <v>0</v>
      </c>
      <c r="T78" s="144">
        <f t="shared" si="13"/>
        <v>1227</v>
      </c>
      <c r="U78" s="131">
        <f t="shared" si="13"/>
        <v>1263</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72</v>
      </c>
      <c r="AJ78" s="144">
        <f t="shared" si="13"/>
        <v>0</v>
      </c>
      <c r="AK78" s="144">
        <f t="shared" si="13"/>
        <v>0</v>
      </c>
      <c r="AL78" s="146">
        <f>SUM(C78:AK78)</f>
        <v>11055</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2" t="s">
        <v>303</v>
      </c>
      <c r="B80" s="513"/>
      <c r="C80" s="148">
        <f>SUM(C14,C24,C31,C40,C50,C57,C65,C71,C78)</f>
        <v>83266</v>
      </c>
      <c r="D80" s="148">
        <f t="shared" ref="D80:AK80" si="14">SUM(D14,D24,D31,D40,D50,D57,D65,D71,D78)</f>
        <v>475</v>
      </c>
      <c r="E80" s="148">
        <f t="shared" si="14"/>
        <v>-2664</v>
      </c>
      <c r="F80" s="148">
        <f t="shared" si="14"/>
        <v>-9</v>
      </c>
      <c r="G80" s="148">
        <f t="shared" si="14"/>
        <v>0</v>
      </c>
      <c r="H80" s="148">
        <f t="shared" si="14"/>
        <v>0</v>
      </c>
      <c r="I80" s="148">
        <f t="shared" si="14"/>
        <v>40</v>
      </c>
      <c r="J80" s="148">
        <f t="shared" si="14"/>
        <v>58129</v>
      </c>
      <c r="K80" s="148">
        <f t="shared" si="14"/>
        <v>0</v>
      </c>
      <c r="L80" s="148">
        <f t="shared" si="14"/>
        <v>13784</v>
      </c>
      <c r="M80" s="148">
        <f t="shared" si="14"/>
        <v>8271</v>
      </c>
      <c r="N80" s="148">
        <f t="shared" si="14"/>
        <v>5000</v>
      </c>
      <c r="O80" s="148">
        <f t="shared" si="14"/>
        <v>2945</v>
      </c>
      <c r="P80" s="148">
        <f t="shared" si="14"/>
        <v>814</v>
      </c>
      <c r="Q80" s="148">
        <f t="shared" si="14"/>
        <v>0</v>
      </c>
      <c r="R80" s="148">
        <f t="shared" si="14"/>
        <v>400</v>
      </c>
      <c r="S80" s="148">
        <f t="shared" si="14"/>
        <v>3672</v>
      </c>
      <c r="T80" s="148">
        <f t="shared" si="14"/>
        <v>109905</v>
      </c>
      <c r="U80" s="148">
        <f t="shared" si="14"/>
        <v>71590</v>
      </c>
      <c r="V80" s="148">
        <f t="shared" si="14"/>
        <v>0</v>
      </c>
      <c r="W80" s="148">
        <f t="shared" si="14"/>
        <v>5461</v>
      </c>
      <c r="X80" s="148">
        <f t="shared" si="14"/>
        <v>0</v>
      </c>
      <c r="Y80" s="148">
        <f t="shared" si="14"/>
        <v>0</v>
      </c>
      <c r="Z80" s="148">
        <f t="shared" si="14"/>
        <v>0</v>
      </c>
      <c r="AA80" s="148">
        <f t="shared" si="14"/>
        <v>0</v>
      </c>
      <c r="AB80" s="148">
        <f t="shared" si="14"/>
        <v>0</v>
      </c>
      <c r="AC80" s="148">
        <f t="shared" si="14"/>
        <v>12240</v>
      </c>
      <c r="AD80" s="148">
        <f t="shared" si="14"/>
        <v>0</v>
      </c>
      <c r="AE80" s="148">
        <f t="shared" si="14"/>
        <v>1820</v>
      </c>
      <c r="AF80" s="149">
        <f t="shared" si="14"/>
        <v>0</v>
      </c>
      <c r="AG80" s="148">
        <f t="shared" si="14"/>
        <v>144659</v>
      </c>
      <c r="AH80" s="148">
        <f t="shared" si="14"/>
        <v>5871</v>
      </c>
      <c r="AI80" s="148">
        <f t="shared" si="14"/>
        <v>25194</v>
      </c>
      <c r="AJ80" s="148">
        <f t="shared" si="14"/>
        <v>0</v>
      </c>
      <c r="AK80" s="148">
        <f t="shared" si="14"/>
        <v>0</v>
      </c>
      <c r="AL80" s="150">
        <f>SUM(C80:AK80)</f>
        <v>550863</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4" t="s">
        <v>304</v>
      </c>
      <c r="B82" s="515"/>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305</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306</v>
      </c>
      <c r="B85" s="254" t="s">
        <v>307</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308</v>
      </c>
      <c r="B86" s="254" t="s">
        <v>309</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310</v>
      </c>
      <c r="B87" s="254" t="s">
        <v>311</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312</v>
      </c>
      <c r="B88" s="254" t="s">
        <v>313</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314</v>
      </c>
      <c r="B89" s="254" t="s">
        <v>315</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316</v>
      </c>
      <c r="B90" s="254" t="s">
        <v>317</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318</v>
      </c>
      <c r="B91" s="254" t="s">
        <v>319</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320</v>
      </c>
      <c r="B92" s="254" t="s">
        <v>321</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322</v>
      </c>
      <c r="B93" s="254" t="s">
        <v>323</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324</v>
      </c>
      <c r="B94" s="254" t="s">
        <v>325</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326</v>
      </c>
      <c r="B95" s="254" t="s">
        <v>327</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9"/>
      <c r="AI95" s="111"/>
      <c r="AJ95" s="125"/>
      <c r="AK95" s="124"/>
      <c r="AL95" s="113">
        <f t="shared" si="15"/>
        <v>0</v>
      </c>
      <c r="AM95" s="104"/>
    </row>
    <row r="96" spans="1:39" ht="14.45" customHeight="1" x14ac:dyDescent="0.2">
      <c r="A96" s="155" t="s">
        <v>328</v>
      </c>
      <c r="B96" s="254" t="s">
        <v>329</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330</v>
      </c>
      <c r="B97" s="254" t="s">
        <v>331</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332</v>
      </c>
      <c r="B98" s="254" t="s">
        <v>333</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334</v>
      </c>
      <c r="B99" s="254" t="s">
        <v>335</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9"/>
      <c r="AI99" s="111"/>
      <c r="AJ99" s="125"/>
      <c r="AK99" s="124"/>
      <c r="AL99" s="113">
        <f t="shared" si="15"/>
        <v>0</v>
      </c>
      <c r="AM99" s="104"/>
    </row>
    <row r="100" spans="1:39" ht="14.45" customHeight="1" x14ac:dyDescent="0.2">
      <c r="A100" s="155" t="s">
        <v>336</v>
      </c>
      <c r="B100" s="254" t="s">
        <v>337</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338</v>
      </c>
      <c r="B101" s="254" t="s">
        <v>339</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340</v>
      </c>
      <c r="B102" s="254" t="s">
        <v>341</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9"/>
      <c r="AI102" s="111"/>
      <c r="AJ102" s="125"/>
      <c r="AK102" s="124"/>
      <c r="AL102" s="113">
        <f t="shared" si="15"/>
        <v>0</v>
      </c>
      <c r="AM102" s="104"/>
    </row>
    <row r="103" spans="1:39" ht="14.45" customHeight="1" x14ac:dyDescent="0.2">
      <c r="A103" s="162" t="s">
        <v>342</v>
      </c>
      <c r="B103" s="254" t="s">
        <v>343</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344</v>
      </c>
      <c r="B104" s="254" t="s">
        <v>345</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346</v>
      </c>
      <c r="B105" s="254" t="s">
        <v>347</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9"/>
      <c r="AI105" s="111"/>
      <c r="AJ105" s="125"/>
      <c r="AK105" s="124"/>
      <c r="AL105" s="113">
        <f t="shared" si="15"/>
        <v>0</v>
      </c>
      <c r="AM105" s="104"/>
    </row>
    <row r="106" spans="1:39" ht="15.75" x14ac:dyDescent="0.2">
      <c r="A106" s="516" t="s">
        <v>348</v>
      </c>
      <c r="B106" s="517"/>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1">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06" t="s">
        <v>349</v>
      </c>
      <c r="B108" s="507"/>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350</v>
      </c>
      <c r="B109" s="254" t="s">
        <v>351</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352</v>
      </c>
      <c r="B110" s="254" t="s">
        <v>353</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9"/>
      <c r="AI110" s="111"/>
      <c r="AJ110" s="124"/>
      <c r="AK110" s="124"/>
      <c r="AL110" s="113">
        <f t="shared" si="17"/>
        <v>0</v>
      </c>
      <c r="AM110" s="104"/>
    </row>
    <row r="111" spans="1:39" ht="14.45" customHeight="1" x14ac:dyDescent="0.2">
      <c r="A111" s="155" t="s">
        <v>354</v>
      </c>
      <c r="B111" s="254" t="s">
        <v>355</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c r="AL111" s="113">
        <f t="shared" si="17"/>
        <v>0</v>
      </c>
      <c r="AM111" s="104"/>
    </row>
    <row r="112" spans="1:39" ht="14.45" customHeight="1" x14ac:dyDescent="0.2">
      <c r="A112" s="155" t="s">
        <v>356</v>
      </c>
      <c r="B112" s="254" t="s">
        <v>357</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358</v>
      </c>
      <c r="B113" s="254" t="s">
        <v>359</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9"/>
      <c r="AI113" s="111"/>
      <c r="AJ113" s="125"/>
      <c r="AK113" s="124"/>
      <c r="AL113" s="113">
        <f t="shared" si="17"/>
        <v>0</v>
      </c>
      <c r="AM113" s="104"/>
    </row>
    <row r="114" spans="1:39" ht="14.45" customHeight="1" x14ac:dyDescent="0.2">
      <c r="A114" s="162" t="s">
        <v>360</v>
      </c>
      <c r="B114" s="254" t="s">
        <v>361</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362</v>
      </c>
      <c r="B115" s="254" t="s">
        <v>363</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9"/>
      <c r="AI115" s="111"/>
      <c r="AJ115" s="125"/>
      <c r="AK115" s="124"/>
      <c r="AL115" s="113">
        <f t="shared" si="17"/>
        <v>0</v>
      </c>
      <c r="AM115" s="104"/>
    </row>
    <row r="116" spans="1:39" ht="14.45" customHeight="1" x14ac:dyDescent="0.2">
      <c r="A116" s="162" t="s">
        <v>364</v>
      </c>
      <c r="B116" s="254" t="s">
        <v>365</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400"/>
      <c r="AI116" s="111"/>
      <c r="AJ116" s="125"/>
      <c r="AK116" s="124"/>
      <c r="AL116" s="113">
        <f t="shared" si="17"/>
        <v>0</v>
      </c>
      <c r="AM116" s="104"/>
    </row>
    <row r="117" spans="1:39" ht="14.45" customHeight="1" x14ac:dyDescent="0.2">
      <c r="A117" s="162" t="s">
        <v>366</v>
      </c>
      <c r="B117" s="254" t="s">
        <v>367</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368</v>
      </c>
      <c r="B118" s="254" t="s">
        <v>369</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9"/>
      <c r="AI118" s="111"/>
      <c r="AJ118" s="125"/>
      <c r="AK118" s="124"/>
      <c r="AL118" s="113">
        <f t="shared" si="17"/>
        <v>0</v>
      </c>
      <c r="AM118" s="104"/>
    </row>
    <row r="119" spans="1:39" ht="14.45" customHeight="1" x14ac:dyDescent="0.2">
      <c r="A119" s="162" t="s">
        <v>370</v>
      </c>
      <c r="B119" s="254" t="s">
        <v>371</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372</v>
      </c>
      <c r="B120" s="254" t="s">
        <v>373</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374</v>
      </c>
      <c r="B121" s="254" t="s">
        <v>375</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376</v>
      </c>
      <c r="B122" s="254" t="s">
        <v>377</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378</v>
      </c>
      <c r="B123" s="254" t="s">
        <v>379</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380</v>
      </c>
      <c r="B124" s="254" t="s">
        <v>381</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382</v>
      </c>
      <c r="B125" s="254" t="s">
        <v>383</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384</v>
      </c>
      <c r="B126" s="254" t="s">
        <v>385</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386</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1">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08" t="s">
        <v>387</v>
      </c>
      <c r="B129" s="509"/>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388</v>
      </c>
      <c r="B130" s="254" t="s">
        <v>389</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390</v>
      </c>
      <c r="B131" s="254" t="s">
        <v>391</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392</v>
      </c>
      <c r="B132" s="254" t="s">
        <v>393</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394</v>
      </c>
      <c r="B133" s="254" t="s">
        <v>395</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396</v>
      </c>
      <c r="B134" s="254" t="s">
        <v>397</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398</v>
      </c>
      <c r="B135" s="254" t="s">
        <v>399</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400</v>
      </c>
      <c r="B136" s="254" t="s">
        <v>401</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402</v>
      </c>
      <c r="B137" s="254" t="s">
        <v>403</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404</v>
      </c>
      <c r="B138" s="254" t="s">
        <v>405</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406</v>
      </c>
      <c r="B139" s="254" t="s">
        <v>407</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408</v>
      </c>
      <c r="B140" s="254" t="s">
        <v>409</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410</v>
      </c>
      <c r="B141" s="254" t="s">
        <v>411</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412</v>
      </c>
      <c r="B142" s="254" t="s">
        <v>413</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414</v>
      </c>
      <c r="B143" s="254" t="s">
        <v>415</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670</v>
      </c>
      <c r="B144" s="389" t="s">
        <v>692</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416</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06" t="s">
        <v>417</v>
      </c>
      <c r="B147" s="507"/>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418</v>
      </c>
      <c r="B148" s="254" t="s">
        <v>419</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420</v>
      </c>
      <c r="B149" s="254" t="s">
        <v>421</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422</v>
      </c>
      <c r="B150" s="254" t="s">
        <v>423</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424</v>
      </c>
      <c r="B151" s="254" t="s">
        <v>535</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425</v>
      </c>
      <c r="B152" s="254" t="s">
        <v>426</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427</v>
      </c>
      <c r="B153" s="254" t="s">
        <v>428</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429</v>
      </c>
      <c r="B154" s="254" t="s">
        <v>430</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431</v>
      </c>
      <c r="B155" s="254" t="s">
        <v>432</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433</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434</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435</v>
      </c>
      <c r="B160" s="170"/>
      <c r="C160" s="148">
        <f>SUM(C80,C158)</f>
        <v>83266</v>
      </c>
      <c r="D160" s="148">
        <f t="shared" ref="D160:AK160" si="26">SUM(D80,D158)</f>
        <v>475</v>
      </c>
      <c r="E160" s="148">
        <f t="shared" si="26"/>
        <v>-2664</v>
      </c>
      <c r="F160" s="148">
        <f t="shared" si="26"/>
        <v>-9</v>
      </c>
      <c r="G160" s="148">
        <f t="shared" si="26"/>
        <v>0</v>
      </c>
      <c r="H160" s="148">
        <f t="shared" si="26"/>
        <v>0</v>
      </c>
      <c r="I160" s="148">
        <f t="shared" si="26"/>
        <v>40</v>
      </c>
      <c r="J160" s="148">
        <f t="shared" si="26"/>
        <v>58129</v>
      </c>
      <c r="K160" s="148">
        <f t="shared" si="26"/>
        <v>0</v>
      </c>
      <c r="L160" s="148">
        <f t="shared" si="26"/>
        <v>13784</v>
      </c>
      <c r="M160" s="148">
        <f t="shared" si="26"/>
        <v>8271</v>
      </c>
      <c r="N160" s="148">
        <f t="shared" si="26"/>
        <v>5000</v>
      </c>
      <c r="O160" s="148">
        <f t="shared" si="26"/>
        <v>2945</v>
      </c>
      <c r="P160" s="148">
        <f t="shared" si="26"/>
        <v>814</v>
      </c>
      <c r="Q160" s="148">
        <f t="shared" si="26"/>
        <v>0</v>
      </c>
      <c r="R160" s="148">
        <f t="shared" si="26"/>
        <v>400</v>
      </c>
      <c r="S160" s="148">
        <f t="shared" si="26"/>
        <v>3672</v>
      </c>
      <c r="T160" s="148">
        <f t="shared" si="26"/>
        <v>109905</v>
      </c>
      <c r="U160" s="148">
        <f t="shared" si="26"/>
        <v>71590</v>
      </c>
      <c r="V160" s="148">
        <f t="shared" si="26"/>
        <v>0</v>
      </c>
      <c r="W160" s="148">
        <f t="shared" si="26"/>
        <v>5461</v>
      </c>
      <c r="X160" s="148">
        <f t="shared" si="26"/>
        <v>0</v>
      </c>
      <c r="Y160" s="148">
        <f t="shared" si="26"/>
        <v>0</v>
      </c>
      <c r="Z160" s="148">
        <f t="shared" si="26"/>
        <v>0</v>
      </c>
      <c r="AA160" s="148">
        <f t="shared" si="26"/>
        <v>0</v>
      </c>
      <c r="AB160" s="148">
        <f t="shared" si="26"/>
        <v>0</v>
      </c>
      <c r="AC160" s="148">
        <f t="shared" si="26"/>
        <v>12240</v>
      </c>
      <c r="AD160" s="148">
        <f t="shared" si="26"/>
        <v>0</v>
      </c>
      <c r="AE160" s="148">
        <f t="shared" si="26"/>
        <v>1820</v>
      </c>
      <c r="AF160" s="148">
        <f t="shared" si="26"/>
        <v>0</v>
      </c>
      <c r="AG160" s="148">
        <f t="shared" si="26"/>
        <v>144659</v>
      </c>
      <c r="AH160" s="148">
        <f t="shared" si="26"/>
        <v>5871</v>
      </c>
      <c r="AI160" s="148">
        <f t="shared" si="26"/>
        <v>25194</v>
      </c>
      <c r="AJ160" s="148">
        <f t="shared" si="26"/>
        <v>0</v>
      </c>
      <c r="AK160" s="148">
        <f t="shared" si="26"/>
        <v>0</v>
      </c>
      <c r="AL160" s="150">
        <f>SUM(C160:AK160)</f>
        <v>550863</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AK72" activePane="bottomRight" state="frozen"/>
      <selection activeCell="U150" sqref="U150"/>
      <selection pane="topRight" activeCell="U150" sqref="U150"/>
      <selection pane="bottomLeft" activeCell="U150" sqref="U150"/>
      <selection pane="bottomRight" activeCell="AK9" sqref="AK9"/>
    </sheetView>
  </sheetViews>
  <sheetFormatPr defaultRowHeight="14.25" x14ac:dyDescent="0.2"/>
  <cols>
    <col min="1" max="1" width="12.42578125" style="92" customWidth="1"/>
    <col min="2" max="2" width="97.42578125" style="92" bestFit="1" customWidth="1"/>
    <col min="3" max="39" width="7" style="92" customWidth="1"/>
    <col min="40" max="40" width="10.28515625" style="92" bestFit="1"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2021 periode 0, baten</v>
      </c>
      <c r="B1" s="88"/>
      <c r="C1" s="89" t="s">
        <v>438</v>
      </c>
      <c r="D1" s="89" t="s">
        <v>439</v>
      </c>
      <c r="E1" s="89" t="s">
        <v>119</v>
      </c>
      <c r="F1" s="89" t="s">
        <v>120</v>
      </c>
      <c r="G1" s="89" t="s">
        <v>121</v>
      </c>
      <c r="H1" s="89" t="s">
        <v>440</v>
      </c>
      <c r="I1" s="89" t="s">
        <v>441</v>
      </c>
      <c r="J1" s="89" t="s">
        <v>442</v>
      </c>
      <c r="K1" s="89" t="s">
        <v>443</v>
      </c>
      <c r="L1" s="89" t="s">
        <v>124</v>
      </c>
      <c r="M1" s="89" t="s">
        <v>444</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445</v>
      </c>
      <c r="D2" s="95" t="s">
        <v>446</v>
      </c>
      <c r="E2" s="95" t="s">
        <v>156</v>
      </c>
      <c r="F2" s="95" t="s">
        <v>157</v>
      </c>
      <c r="G2" s="95" t="s">
        <v>158</v>
      </c>
      <c r="H2" s="95" t="s">
        <v>447</v>
      </c>
      <c r="I2" s="95" t="s">
        <v>448</v>
      </c>
      <c r="J2" s="95" t="s">
        <v>449</v>
      </c>
      <c r="K2" s="95" t="s">
        <v>450</v>
      </c>
      <c r="L2" s="95" t="s">
        <v>161</v>
      </c>
      <c r="M2" s="95" t="s">
        <v>451</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452</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v>206076</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206076</v>
      </c>
    </row>
    <row r="6" spans="1:41" ht="14.45" customHeight="1" x14ac:dyDescent="0.2">
      <c r="A6" s="110" t="s">
        <v>193</v>
      </c>
      <c r="B6" s="182" t="s">
        <v>194</v>
      </c>
      <c r="C6" s="122"/>
      <c r="D6" s="124">
        <v>109398</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109398</v>
      </c>
    </row>
    <row r="7" spans="1:41" ht="14.45" customHeight="1" x14ac:dyDescent="0.2">
      <c r="A7" s="110" t="s">
        <v>195</v>
      </c>
      <c r="B7" s="182" t="s">
        <v>196</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29436</v>
      </c>
      <c r="AG7" s="124"/>
      <c r="AH7" s="124"/>
      <c r="AI7" s="125"/>
      <c r="AJ7" s="124"/>
      <c r="AK7" s="121"/>
      <c r="AL7" s="124"/>
      <c r="AM7" s="124"/>
      <c r="AN7" s="178">
        <f t="shared" si="0"/>
        <v>29436</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12515</v>
      </c>
      <c r="AH8" s="124"/>
      <c r="AI8" s="125"/>
      <c r="AJ8" s="119"/>
      <c r="AK8" s="121"/>
      <c r="AL8" s="125"/>
      <c r="AM8" s="119"/>
      <c r="AN8" s="113">
        <f t="shared" si="0"/>
        <v>12515</v>
      </c>
    </row>
    <row r="9" spans="1:41" ht="14.45" customHeight="1" x14ac:dyDescent="0.2">
      <c r="A9" s="110" t="s">
        <v>199</v>
      </c>
      <c r="B9" s="182" t="s">
        <v>200</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201</v>
      </c>
      <c r="B10" s="182" t="s">
        <v>202</v>
      </c>
      <c r="C10" s="111"/>
      <c r="D10" s="111"/>
      <c r="E10" s="129"/>
      <c r="F10" s="129"/>
      <c r="G10" s="129"/>
      <c r="H10" s="111"/>
      <c r="I10" s="124"/>
      <c r="J10" s="124">
        <v>154</v>
      </c>
      <c r="K10" s="120"/>
      <c r="L10" s="124">
        <v>119</v>
      </c>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273</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169518</v>
      </c>
      <c r="AJ12" s="121"/>
      <c r="AK12" s="111"/>
      <c r="AL12" s="111"/>
      <c r="AM12" s="112"/>
      <c r="AN12" s="113">
        <f t="shared" si="0"/>
        <v>169518</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18" t="s">
        <v>209</v>
      </c>
      <c r="B14" s="519"/>
      <c r="C14" s="311">
        <f>SUM(C5:C13)</f>
        <v>0</v>
      </c>
      <c r="D14" s="131">
        <f t="shared" ref="D14:AM14" si="1">SUM(D5:D13)</f>
        <v>109398</v>
      </c>
      <c r="E14" s="131">
        <f t="shared" si="1"/>
        <v>0</v>
      </c>
      <c r="F14" s="131">
        <f t="shared" si="1"/>
        <v>0</v>
      </c>
      <c r="G14" s="131">
        <f t="shared" si="1"/>
        <v>0</v>
      </c>
      <c r="H14" s="111">
        <f t="shared" si="1"/>
        <v>0</v>
      </c>
      <c r="I14" s="131">
        <f t="shared" si="1"/>
        <v>0</v>
      </c>
      <c r="J14" s="131">
        <f t="shared" si="1"/>
        <v>154</v>
      </c>
      <c r="K14" s="131">
        <f t="shared" si="1"/>
        <v>0</v>
      </c>
      <c r="L14" s="131">
        <f t="shared" si="1"/>
        <v>119</v>
      </c>
      <c r="M14" s="120">
        <f t="shared" si="1"/>
        <v>0</v>
      </c>
      <c r="N14" s="131">
        <f t="shared" si="1"/>
        <v>206076</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29436</v>
      </c>
      <c r="AG14" s="131">
        <f t="shared" si="1"/>
        <v>12515</v>
      </c>
      <c r="AH14" s="131">
        <f t="shared" si="1"/>
        <v>0</v>
      </c>
      <c r="AI14" s="131">
        <f t="shared" si="1"/>
        <v>169518</v>
      </c>
      <c r="AJ14" s="131">
        <f t="shared" si="1"/>
        <v>0</v>
      </c>
      <c r="AK14" s="120">
        <f t="shared" si="1"/>
        <v>0</v>
      </c>
      <c r="AL14" s="131">
        <f t="shared" si="1"/>
        <v>0</v>
      </c>
      <c r="AM14" s="131">
        <f t="shared" si="1"/>
        <v>0</v>
      </c>
      <c r="AN14" s="113">
        <f>SUM(C14:AM14)</f>
        <v>527216</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v>5</v>
      </c>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5</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223</v>
      </c>
      <c r="B23" s="182" t="s">
        <v>224</v>
      </c>
      <c r="C23" s="111"/>
      <c r="D23" s="125"/>
      <c r="E23" s="124"/>
      <c r="F23" s="124"/>
      <c r="G23" s="124"/>
      <c r="H23" s="120"/>
      <c r="I23" s="124"/>
      <c r="J23" s="124"/>
      <c r="K23" s="124"/>
      <c r="L23" s="124"/>
      <c r="M23" s="120"/>
      <c r="N23" s="124"/>
      <c r="O23" s="124"/>
      <c r="P23" s="124"/>
      <c r="Q23" s="124"/>
      <c r="R23" s="124"/>
      <c r="S23" s="124"/>
      <c r="T23" s="124">
        <v>401</v>
      </c>
      <c r="U23" s="124"/>
      <c r="V23" s="124"/>
      <c r="W23" s="124"/>
      <c r="X23" s="124"/>
      <c r="Y23" s="124"/>
      <c r="Z23" s="124"/>
      <c r="AA23" s="124"/>
      <c r="AB23" s="124"/>
      <c r="AC23" s="124"/>
      <c r="AD23" s="124"/>
      <c r="AE23" s="124"/>
      <c r="AF23" s="121"/>
      <c r="AG23" s="111"/>
      <c r="AH23" s="111"/>
      <c r="AI23" s="125"/>
      <c r="AJ23" s="124"/>
      <c r="AK23" s="121"/>
      <c r="AL23" s="125"/>
      <c r="AM23" s="124"/>
      <c r="AN23" s="113">
        <f t="shared" si="2"/>
        <v>401</v>
      </c>
    </row>
    <row r="24" spans="1:41" ht="14.45" customHeight="1" x14ac:dyDescent="0.2">
      <c r="A24" s="510" t="s">
        <v>225</v>
      </c>
      <c r="B24" s="511"/>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5</v>
      </c>
      <c r="T24" s="124">
        <f t="shared" si="3"/>
        <v>401</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406</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v>23</v>
      </c>
      <c r="L27" s="124">
        <v>332</v>
      </c>
      <c r="M27" s="120"/>
      <c r="N27" s="124">
        <v>461</v>
      </c>
      <c r="O27" s="124">
        <v>140</v>
      </c>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956</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v>7840</v>
      </c>
      <c r="O29" s="124">
        <v>1807</v>
      </c>
      <c r="P29" s="124"/>
      <c r="Q29" s="124"/>
      <c r="R29" s="124"/>
      <c r="S29" s="124"/>
      <c r="T29" s="124"/>
      <c r="U29" s="124"/>
      <c r="V29" s="124"/>
      <c r="W29" s="124"/>
      <c r="X29" s="124">
        <v>400</v>
      </c>
      <c r="Y29" s="124"/>
      <c r="Z29" s="124"/>
      <c r="AA29" s="124"/>
      <c r="AB29" s="124"/>
      <c r="AC29" s="124"/>
      <c r="AD29" s="124"/>
      <c r="AE29" s="124"/>
      <c r="AF29" s="121"/>
      <c r="AG29" s="111"/>
      <c r="AH29" s="111"/>
      <c r="AI29" s="125"/>
      <c r="AJ29" s="124"/>
      <c r="AK29" s="121"/>
      <c r="AL29" s="125"/>
      <c r="AM29" s="124"/>
      <c r="AN29" s="113">
        <f>SUM(C29:AM29)</f>
        <v>10047</v>
      </c>
    </row>
    <row r="30" spans="1:41" ht="14.45" customHeight="1" x14ac:dyDescent="0.2">
      <c r="A30" s="110" t="s">
        <v>233</v>
      </c>
      <c r="B30" s="182" t="s">
        <v>234</v>
      </c>
      <c r="C30" s="111"/>
      <c r="D30" s="125"/>
      <c r="E30" s="124"/>
      <c r="F30" s="124"/>
      <c r="G30" s="124"/>
      <c r="H30" s="120"/>
      <c r="I30" s="124"/>
      <c r="J30" s="124"/>
      <c r="K30" s="124"/>
      <c r="L30" s="124"/>
      <c r="M30" s="120"/>
      <c r="N30" s="124"/>
      <c r="O30" s="124"/>
      <c r="P30" s="124"/>
      <c r="Q30" s="124"/>
      <c r="R30" s="124"/>
      <c r="S30" s="124"/>
      <c r="T30" s="124"/>
      <c r="U30" s="124">
        <v>65</v>
      </c>
      <c r="V30" s="124"/>
      <c r="W30" s="124"/>
      <c r="X30" s="124"/>
      <c r="Y30" s="124"/>
      <c r="Z30" s="124"/>
      <c r="AA30" s="124"/>
      <c r="AB30" s="124"/>
      <c r="AC30" s="124"/>
      <c r="AD30" s="124"/>
      <c r="AE30" s="124"/>
      <c r="AF30" s="121"/>
      <c r="AG30" s="111"/>
      <c r="AH30" s="111"/>
      <c r="AI30" s="125"/>
      <c r="AJ30" s="124"/>
      <c r="AK30" s="121"/>
      <c r="AL30" s="125"/>
      <c r="AM30" s="124"/>
      <c r="AN30" s="113">
        <f>SUM(C30:AM30)</f>
        <v>65</v>
      </c>
    </row>
    <row r="31" spans="1:41" ht="14.45" customHeight="1" x14ac:dyDescent="0.2">
      <c r="A31" s="510" t="s">
        <v>235</v>
      </c>
      <c r="B31" s="511"/>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23</v>
      </c>
      <c r="L31" s="131">
        <f t="shared" si="4"/>
        <v>332</v>
      </c>
      <c r="M31" s="111">
        <f t="shared" si="4"/>
        <v>0</v>
      </c>
      <c r="N31" s="131">
        <f t="shared" si="4"/>
        <v>8301</v>
      </c>
      <c r="O31" s="131">
        <f t="shared" si="4"/>
        <v>1947</v>
      </c>
      <c r="P31" s="131">
        <f t="shared" si="4"/>
        <v>0</v>
      </c>
      <c r="Q31" s="131">
        <f t="shared" si="4"/>
        <v>0</v>
      </c>
      <c r="R31" s="131">
        <f t="shared" si="4"/>
        <v>0</v>
      </c>
      <c r="S31" s="131">
        <f t="shared" si="4"/>
        <v>0</v>
      </c>
      <c r="T31" s="131">
        <f t="shared" si="4"/>
        <v>0</v>
      </c>
      <c r="U31" s="131">
        <f t="shared" si="4"/>
        <v>65</v>
      </c>
      <c r="V31" s="131">
        <f t="shared" si="4"/>
        <v>0</v>
      </c>
      <c r="W31" s="131">
        <f t="shared" si="4"/>
        <v>0</v>
      </c>
      <c r="X31" s="131">
        <f t="shared" si="4"/>
        <v>400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11068</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537</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v>38</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38</v>
      </c>
    </row>
    <row r="35" spans="1:41" ht="14.45" customHeight="1" x14ac:dyDescent="0.2">
      <c r="A35" s="110" t="s">
        <v>120</v>
      </c>
      <c r="B35" s="182" t="s">
        <v>238</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121</v>
      </c>
      <c r="B36" s="182" t="s">
        <v>239</v>
      </c>
      <c r="C36" s="122">
        <v>995</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995</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v>310</v>
      </c>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310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0" t="s">
        <v>246</v>
      </c>
      <c r="B40" s="511"/>
      <c r="C40" s="311">
        <f>SUM(C34:C39)</f>
        <v>995</v>
      </c>
      <c r="D40" s="125">
        <f t="shared" ref="D40:AM40" si="6">SUM(D34:D39)</f>
        <v>0</v>
      </c>
      <c r="E40" s="131">
        <f t="shared" si="6"/>
        <v>0</v>
      </c>
      <c r="F40" s="131">
        <f t="shared" si="6"/>
        <v>0</v>
      </c>
      <c r="G40" s="131">
        <f t="shared" si="6"/>
        <v>0</v>
      </c>
      <c r="H40" s="120">
        <f t="shared" si="6"/>
        <v>0</v>
      </c>
      <c r="I40" s="131">
        <f t="shared" si="6"/>
        <v>0</v>
      </c>
      <c r="J40" s="131">
        <f t="shared" si="6"/>
        <v>0</v>
      </c>
      <c r="K40" s="131">
        <f t="shared" si="6"/>
        <v>38</v>
      </c>
      <c r="L40" s="131">
        <f t="shared" si="6"/>
        <v>310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1343</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v>8</v>
      </c>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8</v>
      </c>
    </row>
    <row r="46" spans="1:41" ht="14.45" customHeight="1" x14ac:dyDescent="0.2">
      <c r="A46" s="110" t="s">
        <v>254</v>
      </c>
      <c r="B46" s="182" t="s">
        <v>255</v>
      </c>
      <c r="C46" s="111"/>
      <c r="D46" s="125"/>
      <c r="E46" s="124"/>
      <c r="F46" s="124"/>
      <c r="G46" s="124"/>
      <c r="H46" s="120"/>
      <c r="I46" s="124"/>
      <c r="J46" s="124"/>
      <c r="K46" s="124">
        <v>1174</v>
      </c>
      <c r="L46" s="124"/>
      <c r="M46" s="120"/>
      <c r="N46" s="124"/>
      <c r="O46" s="124"/>
      <c r="P46" s="124"/>
      <c r="Q46" s="124"/>
      <c r="R46" s="124"/>
      <c r="S46" s="124"/>
      <c r="T46" s="124"/>
      <c r="U46" s="124">
        <v>24</v>
      </c>
      <c r="V46" s="124"/>
      <c r="W46" s="124"/>
      <c r="X46" s="124"/>
      <c r="Y46" s="124"/>
      <c r="Z46" s="124"/>
      <c r="AA46" s="124"/>
      <c r="AB46" s="124"/>
      <c r="AC46" s="124"/>
      <c r="AD46" s="124">
        <v>114</v>
      </c>
      <c r="AE46" s="124"/>
      <c r="AF46" s="121"/>
      <c r="AG46" s="111"/>
      <c r="AH46" s="111"/>
      <c r="AI46" s="125"/>
      <c r="AJ46" s="124"/>
      <c r="AK46" s="121"/>
      <c r="AL46" s="125"/>
      <c r="AM46" s="124"/>
      <c r="AN46" s="113">
        <f t="shared" si="7"/>
        <v>1312</v>
      </c>
    </row>
    <row r="47" spans="1:41" ht="14.45" customHeight="1" x14ac:dyDescent="0.2">
      <c r="A47" s="110" t="s">
        <v>256</v>
      </c>
      <c r="B47" s="182" t="s">
        <v>257</v>
      </c>
      <c r="C47" s="111"/>
      <c r="D47" s="125"/>
      <c r="E47" s="124"/>
      <c r="F47" s="124"/>
      <c r="G47" s="124"/>
      <c r="H47" s="120"/>
      <c r="I47" s="124"/>
      <c r="J47" s="124"/>
      <c r="K47" s="124">
        <v>330</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330</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260</v>
      </c>
      <c r="B49" s="182" t="s">
        <v>261</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0" t="s">
        <v>262</v>
      </c>
      <c r="B50" s="511"/>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1504</v>
      </c>
      <c r="L50" s="131">
        <f t="shared" si="8"/>
        <v>0</v>
      </c>
      <c r="M50" s="111">
        <f t="shared" si="8"/>
        <v>0</v>
      </c>
      <c r="N50" s="131">
        <f t="shared" si="8"/>
        <v>0</v>
      </c>
      <c r="O50" s="131">
        <f t="shared" si="8"/>
        <v>0</v>
      </c>
      <c r="P50" s="131">
        <f t="shared" si="8"/>
        <v>0</v>
      </c>
      <c r="Q50" s="131">
        <f t="shared" si="8"/>
        <v>0</v>
      </c>
      <c r="R50" s="131">
        <f t="shared" si="8"/>
        <v>0</v>
      </c>
      <c r="S50" s="131">
        <f t="shared" si="8"/>
        <v>8</v>
      </c>
      <c r="T50" s="131">
        <f t="shared" si="8"/>
        <v>0</v>
      </c>
      <c r="U50" s="131">
        <f t="shared" si="8"/>
        <v>24</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114</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1650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c r="F54" s="124"/>
      <c r="G54" s="124"/>
      <c r="H54" s="120"/>
      <c r="I54" s="124"/>
      <c r="J54" s="124"/>
      <c r="K54" s="124"/>
      <c r="L54" s="124"/>
      <c r="M54" s="120"/>
      <c r="N54" s="124"/>
      <c r="O54" s="124"/>
      <c r="P54" s="124"/>
      <c r="Q54" s="124"/>
      <c r="R54" s="124"/>
      <c r="S54" s="124"/>
      <c r="T54" s="124"/>
      <c r="U54" s="124"/>
      <c r="V54" s="124">
        <v>48</v>
      </c>
      <c r="W54" s="124"/>
      <c r="X54" s="124"/>
      <c r="Y54" s="124"/>
      <c r="Z54" s="124"/>
      <c r="AA54" s="124"/>
      <c r="AB54" s="124"/>
      <c r="AC54" s="124"/>
      <c r="AD54" s="124"/>
      <c r="AE54" s="124"/>
      <c r="AF54" s="121"/>
      <c r="AG54" s="111"/>
      <c r="AH54" s="111"/>
      <c r="AI54" s="125"/>
      <c r="AJ54" s="124"/>
      <c r="AK54" s="121"/>
      <c r="AL54" s="125"/>
      <c r="AM54" s="124"/>
      <c r="AN54" s="113">
        <f>SUM(C54:AM54)</f>
        <v>48</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c r="S56" s="124"/>
      <c r="T56" s="124">
        <v>43</v>
      </c>
      <c r="U56" s="124"/>
      <c r="V56" s="124">
        <v>250</v>
      </c>
      <c r="W56" s="124"/>
      <c r="X56" s="124"/>
      <c r="Y56" s="124"/>
      <c r="Z56" s="124"/>
      <c r="AA56" s="124"/>
      <c r="AB56" s="124"/>
      <c r="AC56" s="124"/>
      <c r="AD56" s="124"/>
      <c r="AE56" s="124"/>
      <c r="AF56" s="121"/>
      <c r="AG56" s="111"/>
      <c r="AH56" s="111"/>
      <c r="AI56" s="125"/>
      <c r="AJ56" s="124"/>
      <c r="AK56" s="121"/>
      <c r="AL56" s="125"/>
      <c r="AM56" s="124"/>
      <c r="AN56" s="113">
        <f>SUM(C56:AM56)</f>
        <v>293</v>
      </c>
    </row>
    <row r="57" spans="1:41" ht="14.45" customHeight="1" x14ac:dyDescent="0.2">
      <c r="A57" s="510" t="s">
        <v>272</v>
      </c>
      <c r="B57" s="511"/>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43</v>
      </c>
      <c r="U57" s="131">
        <f t="shared" si="9"/>
        <v>0</v>
      </c>
      <c r="V57" s="131">
        <f t="shared" si="9"/>
        <v>298</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341</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276</v>
      </c>
      <c r="B61" s="182" t="s">
        <v>277</v>
      </c>
      <c r="C61" s="111"/>
      <c r="D61" s="125"/>
      <c r="E61" s="124"/>
      <c r="F61" s="124"/>
      <c r="G61" s="124"/>
      <c r="H61" s="120"/>
      <c r="I61" s="124"/>
      <c r="J61" s="124">
        <v>488</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488</v>
      </c>
    </row>
    <row r="62" spans="1:41" ht="14.45" customHeight="1" x14ac:dyDescent="0.2">
      <c r="A62" s="110" t="s">
        <v>278</v>
      </c>
      <c r="B62" s="182" t="s">
        <v>279</v>
      </c>
      <c r="C62" s="111"/>
      <c r="D62" s="125"/>
      <c r="E62" s="124"/>
      <c r="F62" s="124"/>
      <c r="G62" s="124"/>
      <c r="H62" s="120"/>
      <c r="I62" s="124"/>
      <c r="J62" s="124"/>
      <c r="K62" s="120"/>
      <c r="L62" s="124"/>
      <c r="M62" s="120"/>
      <c r="N62" s="124"/>
      <c r="O62" s="124"/>
      <c r="P62" s="124"/>
      <c r="Q62" s="124"/>
      <c r="R62" s="124"/>
      <c r="S62" s="124"/>
      <c r="T62" s="124"/>
      <c r="U62" s="124">
        <v>2600</v>
      </c>
      <c r="V62" s="124"/>
      <c r="W62" s="124"/>
      <c r="X62" s="124"/>
      <c r="Y62" s="124"/>
      <c r="Z62" s="124"/>
      <c r="AA62" s="124"/>
      <c r="AB62" s="124"/>
      <c r="AC62" s="124"/>
      <c r="AD62" s="124"/>
      <c r="AE62" s="124"/>
      <c r="AF62" s="121"/>
      <c r="AG62" s="111"/>
      <c r="AH62" s="111"/>
      <c r="AI62" s="125"/>
      <c r="AJ62" s="124"/>
      <c r="AK62" s="121"/>
      <c r="AL62" s="125"/>
      <c r="AM62" s="124"/>
      <c r="AN62" s="113">
        <f t="shared" si="10"/>
        <v>2600</v>
      </c>
    </row>
    <row r="63" spans="1:41" ht="14.45" customHeight="1" x14ac:dyDescent="0.2">
      <c r="A63" s="110" t="s">
        <v>280</v>
      </c>
      <c r="B63" s="182" t="s">
        <v>281</v>
      </c>
      <c r="C63" s="111"/>
      <c r="D63" s="125"/>
      <c r="E63" s="124"/>
      <c r="F63" s="124"/>
      <c r="G63" s="124"/>
      <c r="H63" s="120"/>
      <c r="I63" s="124"/>
      <c r="J63" s="124">
        <v>283</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283</v>
      </c>
    </row>
    <row r="64" spans="1:41" ht="14.45" customHeight="1" x14ac:dyDescent="0.2">
      <c r="A64" s="110" t="s">
        <v>282</v>
      </c>
      <c r="B64" s="182" t="s">
        <v>283</v>
      </c>
      <c r="C64" s="111"/>
      <c r="D64" s="125"/>
      <c r="E64" s="124"/>
      <c r="F64" s="124"/>
      <c r="G64" s="124"/>
      <c r="H64" s="120"/>
      <c r="I64" s="124"/>
      <c r="J64" s="124"/>
      <c r="K64" s="120"/>
      <c r="L64" s="124"/>
      <c r="M64" s="120"/>
      <c r="N64" s="124"/>
      <c r="O64" s="124"/>
      <c r="P64" s="124"/>
      <c r="Q64" s="124"/>
      <c r="R64" s="124"/>
      <c r="S64" s="124"/>
      <c r="T64" s="124"/>
      <c r="U64" s="124"/>
      <c r="V64" s="124">
        <v>372</v>
      </c>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10" t="s">
        <v>284</v>
      </c>
      <c r="B65" s="511"/>
      <c r="C65" s="111">
        <f>SUM(C60:C64)</f>
        <v>0</v>
      </c>
      <c r="D65" s="125">
        <f t="shared" ref="D65:AM65" si="11">SUM(D60:D64)</f>
        <v>0</v>
      </c>
      <c r="E65" s="124">
        <f t="shared" si="11"/>
        <v>0</v>
      </c>
      <c r="F65" s="124">
        <f t="shared" si="11"/>
        <v>0</v>
      </c>
      <c r="G65" s="124">
        <f t="shared" si="11"/>
        <v>0</v>
      </c>
      <c r="H65" s="120">
        <f t="shared" si="11"/>
        <v>0</v>
      </c>
      <c r="I65" s="124">
        <f t="shared" si="11"/>
        <v>0</v>
      </c>
      <c r="J65" s="124">
        <f t="shared" si="11"/>
        <v>771</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2600</v>
      </c>
      <c r="V65" s="124">
        <f t="shared" si="11"/>
        <v>372</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3743</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v>3579</v>
      </c>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3579</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0" t="s">
        <v>291</v>
      </c>
      <c r="B71" s="511"/>
      <c r="C71" s="111">
        <f>SUM(C68:C70)</f>
        <v>0</v>
      </c>
      <c r="D71" s="125">
        <f t="shared" ref="D71:AM71" si="12">SUM(D68:D70)</f>
        <v>0</v>
      </c>
      <c r="E71" s="131">
        <f t="shared" si="12"/>
        <v>0</v>
      </c>
      <c r="F71" s="131">
        <f t="shared" si="12"/>
        <v>0</v>
      </c>
      <c r="G71" s="131">
        <f t="shared" si="12"/>
        <v>0</v>
      </c>
      <c r="H71" s="120">
        <f t="shared" si="12"/>
        <v>0</v>
      </c>
      <c r="I71" s="131">
        <f t="shared" si="12"/>
        <v>0</v>
      </c>
      <c r="J71" s="131">
        <f t="shared" si="12"/>
        <v>3579</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3579</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295</v>
      </c>
      <c r="C74" s="111"/>
      <c r="D74" s="125"/>
      <c r="E74" s="124"/>
      <c r="F74" s="124"/>
      <c r="G74" s="124"/>
      <c r="H74" s="120"/>
      <c r="I74" s="124"/>
      <c r="J74" s="124">
        <v>588</v>
      </c>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588</v>
      </c>
    </row>
    <row r="75" spans="1:41" ht="14.45" customHeight="1" x14ac:dyDescent="0.2">
      <c r="A75" s="110" t="s">
        <v>296</v>
      </c>
      <c r="B75" s="182" t="s">
        <v>297</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298</v>
      </c>
      <c r="B76" s="182" t="s">
        <v>299</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300</v>
      </c>
      <c r="B77" s="182" t="s">
        <v>301</v>
      </c>
      <c r="C77" s="111"/>
      <c r="D77" s="125"/>
      <c r="E77" s="124">
        <v>100</v>
      </c>
      <c r="F77" s="124"/>
      <c r="G77" s="124">
        <v>832</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932</v>
      </c>
    </row>
    <row r="78" spans="1:41" ht="14.45" customHeight="1" x14ac:dyDescent="0.2">
      <c r="A78" s="510" t="s">
        <v>302</v>
      </c>
      <c r="B78" s="511"/>
      <c r="C78" s="111">
        <f>SUM(C74:C77)</f>
        <v>0</v>
      </c>
      <c r="D78" s="125">
        <f t="shared" ref="D78:AM78" si="13">SUM(D74:D77)</f>
        <v>0</v>
      </c>
      <c r="E78" s="131">
        <f t="shared" si="13"/>
        <v>100</v>
      </c>
      <c r="F78" s="131">
        <f t="shared" si="13"/>
        <v>0</v>
      </c>
      <c r="G78" s="131">
        <f t="shared" si="13"/>
        <v>832</v>
      </c>
      <c r="H78" s="120">
        <f t="shared" si="13"/>
        <v>0</v>
      </c>
      <c r="I78" s="131">
        <f t="shared" si="13"/>
        <v>0</v>
      </c>
      <c r="J78" s="131">
        <f t="shared" si="13"/>
        <v>588</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1520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2" t="s">
        <v>303</v>
      </c>
      <c r="B80" s="513"/>
      <c r="C80" s="316">
        <f>SUM(C14,C24,C31,C40,C50,C57,C65,C71,C78)</f>
        <v>995</v>
      </c>
      <c r="D80" s="148">
        <f t="shared" ref="D80:AM80" si="14">SUM(D14,D24,D31,D40,D50,D57,D65,D71,D78)</f>
        <v>109398</v>
      </c>
      <c r="E80" s="148">
        <f t="shared" si="14"/>
        <v>100</v>
      </c>
      <c r="F80" s="148">
        <f t="shared" si="14"/>
        <v>0</v>
      </c>
      <c r="G80" s="148">
        <f t="shared" si="14"/>
        <v>832</v>
      </c>
      <c r="H80" s="148">
        <f t="shared" si="14"/>
        <v>0</v>
      </c>
      <c r="I80" s="148">
        <f t="shared" si="14"/>
        <v>0</v>
      </c>
      <c r="J80" s="148">
        <f t="shared" si="14"/>
        <v>5092</v>
      </c>
      <c r="K80" s="148">
        <f t="shared" si="14"/>
        <v>1565</v>
      </c>
      <c r="L80" s="148">
        <f t="shared" si="14"/>
        <v>761</v>
      </c>
      <c r="M80" s="148">
        <f t="shared" si="14"/>
        <v>0</v>
      </c>
      <c r="N80" s="148">
        <f t="shared" si="14"/>
        <v>214377</v>
      </c>
      <c r="O80" s="148">
        <f t="shared" si="14"/>
        <v>1947</v>
      </c>
      <c r="P80" s="148">
        <f t="shared" si="14"/>
        <v>0</v>
      </c>
      <c r="Q80" s="148">
        <f t="shared" si="14"/>
        <v>0</v>
      </c>
      <c r="R80" s="148">
        <f t="shared" si="14"/>
        <v>0</v>
      </c>
      <c r="S80" s="148">
        <f t="shared" si="14"/>
        <v>13</v>
      </c>
      <c r="T80" s="148">
        <f t="shared" si="14"/>
        <v>444</v>
      </c>
      <c r="U80" s="148">
        <f t="shared" si="14"/>
        <v>2689</v>
      </c>
      <c r="V80" s="148">
        <f t="shared" si="14"/>
        <v>670</v>
      </c>
      <c r="W80" s="148">
        <f t="shared" si="14"/>
        <v>0</v>
      </c>
      <c r="X80" s="148">
        <f t="shared" si="14"/>
        <v>400</v>
      </c>
      <c r="Y80" s="148">
        <f t="shared" si="14"/>
        <v>0</v>
      </c>
      <c r="Z80" s="148">
        <f t="shared" si="14"/>
        <v>0</v>
      </c>
      <c r="AA80" s="148">
        <f t="shared" si="14"/>
        <v>0</v>
      </c>
      <c r="AB80" s="148">
        <f t="shared" si="14"/>
        <v>0</v>
      </c>
      <c r="AC80" s="148">
        <f t="shared" si="14"/>
        <v>0</v>
      </c>
      <c r="AD80" s="148">
        <f t="shared" si="14"/>
        <v>114</v>
      </c>
      <c r="AE80" s="148">
        <f t="shared" si="14"/>
        <v>0</v>
      </c>
      <c r="AF80" s="148">
        <f t="shared" si="14"/>
        <v>29436</v>
      </c>
      <c r="AG80" s="148">
        <f t="shared" si="14"/>
        <v>12515</v>
      </c>
      <c r="AH80" s="148">
        <f t="shared" si="14"/>
        <v>0</v>
      </c>
      <c r="AI80" s="148">
        <f t="shared" si="14"/>
        <v>169518</v>
      </c>
      <c r="AJ80" s="148">
        <f t="shared" si="14"/>
        <v>0</v>
      </c>
      <c r="AK80" s="148">
        <f t="shared" si="14"/>
        <v>0</v>
      </c>
      <c r="AL80" s="148">
        <f t="shared" si="14"/>
        <v>0</v>
      </c>
      <c r="AM80" s="180">
        <f t="shared" si="14"/>
        <v>0</v>
      </c>
      <c r="AN80" s="150">
        <f>SUM(C80:AM80)</f>
        <v>550866</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4" t="s">
        <v>304</v>
      </c>
      <c r="B82" s="515"/>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06" t="s">
        <v>305</v>
      </c>
      <c r="B84" s="507"/>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306</v>
      </c>
      <c r="B85" s="181" t="s">
        <v>307</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308</v>
      </c>
      <c r="B86" s="181" t="s">
        <v>309</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310</v>
      </c>
      <c r="B87" s="181" t="s">
        <v>311</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312</v>
      </c>
      <c r="B88" s="181" t="s">
        <v>313</v>
      </c>
      <c r="C88" s="111"/>
      <c r="D88" s="125"/>
      <c r="E88" s="124"/>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314</v>
      </c>
      <c r="B89" s="181" t="s">
        <v>315</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316</v>
      </c>
      <c r="B90" s="181" t="s">
        <v>317</v>
      </c>
      <c r="C90" s="111"/>
      <c r="D90" s="125"/>
      <c r="E90" s="124"/>
      <c r="F90" s="124"/>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318</v>
      </c>
      <c r="B91" s="181" t="s">
        <v>319</v>
      </c>
      <c r="C91" s="111"/>
      <c r="D91" s="125"/>
      <c r="E91" s="124"/>
      <c r="F91" s="124"/>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320</v>
      </c>
      <c r="B92" s="181" t="s">
        <v>321</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322</v>
      </c>
      <c r="B93" s="181" t="s">
        <v>323</v>
      </c>
      <c r="C93" s="111"/>
      <c r="D93" s="125"/>
      <c r="E93" s="124"/>
      <c r="F93" s="124"/>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324</v>
      </c>
      <c r="B94" s="181" t="s">
        <v>325</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326</v>
      </c>
      <c r="B95" s="181" t="s">
        <v>327</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9"/>
      <c r="AK95" s="129"/>
      <c r="AL95" s="125"/>
      <c r="AM95" s="124"/>
      <c r="AN95" s="113">
        <f t="shared" si="15"/>
        <v>0</v>
      </c>
      <c r="AO95" s="104"/>
    </row>
    <row r="96" spans="1:41" ht="14.45" customHeight="1" x14ac:dyDescent="0.2">
      <c r="A96" s="155" t="s">
        <v>328</v>
      </c>
      <c r="B96" s="181" t="s">
        <v>329</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330</v>
      </c>
      <c r="B97" s="181" t="s">
        <v>331</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332</v>
      </c>
      <c r="B98" s="181" t="s">
        <v>333</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334</v>
      </c>
      <c r="B99" s="181" t="s">
        <v>335</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9"/>
      <c r="AK99" s="111"/>
      <c r="AL99" s="125"/>
      <c r="AM99" s="124"/>
      <c r="AN99" s="113">
        <f t="shared" si="15"/>
        <v>0</v>
      </c>
      <c r="AO99" s="104"/>
    </row>
    <row r="100" spans="1:41" ht="14.45" customHeight="1" x14ac:dyDescent="0.2">
      <c r="A100" s="155" t="s">
        <v>336</v>
      </c>
      <c r="B100" s="181" t="s">
        <v>337</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338</v>
      </c>
      <c r="B101" s="182" t="s">
        <v>339</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340</v>
      </c>
      <c r="B102" s="182" t="s">
        <v>341</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9"/>
      <c r="AK102" s="111"/>
      <c r="AL102" s="125"/>
      <c r="AM102" s="124"/>
      <c r="AN102" s="113">
        <f t="shared" si="15"/>
        <v>0</v>
      </c>
      <c r="AO102" s="104"/>
    </row>
    <row r="103" spans="1:41" ht="14.45" customHeight="1" x14ac:dyDescent="0.2">
      <c r="A103" s="162" t="s">
        <v>342</v>
      </c>
      <c r="B103" s="182" t="s">
        <v>343</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344</v>
      </c>
      <c r="B104" s="182" t="s">
        <v>345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346</v>
      </c>
      <c r="B105" s="182" t="s">
        <v>347</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9"/>
      <c r="AK105" s="115"/>
      <c r="AL105" s="125"/>
      <c r="AM105" s="124"/>
      <c r="AN105" s="113">
        <f t="shared" si="15"/>
        <v>0</v>
      </c>
      <c r="AO105" s="104"/>
    </row>
    <row r="106" spans="1:41" ht="15.75" x14ac:dyDescent="0.2">
      <c r="A106" s="516" t="s">
        <v>348</v>
      </c>
      <c r="B106" s="517"/>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1">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06" t="s">
        <v>349</v>
      </c>
      <c r="B108" s="507"/>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350</v>
      </c>
      <c r="B109" s="181" t="s">
        <v>351</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352</v>
      </c>
      <c r="B110" s="181" t="s">
        <v>353</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9"/>
      <c r="AK110" s="124"/>
      <c r="AL110" s="125"/>
      <c r="AM110" s="124"/>
      <c r="AN110" s="113">
        <f t="shared" si="17"/>
        <v>0</v>
      </c>
      <c r="AO110" s="104"/>
    </row>
    <row r="111" spans="1:41" ht="14.45" customHeight="1" x14ac:dyDescent="0.2">
      <c r="A111" s="155" t="s">
        <v>354</v>
      </c>
      <c r="B111" s="181" t="s">
        <v>355</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356</v>
      </c>
      <c r="B112" s="181" t="s">
        <v>357</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358</v>
      </c>
      <c r="B113" s="181" t="s">
        <v>359</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360</v>
      </c>
      <c r="B114" s="182" t="s">
        <v>361</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362</v>
      </c>
      <c r="B115" s="182" t="s">
        <v>363</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364</v>
      </c>
      <c r="B116" s="182" t="s">
        <v>365</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366</v>
      </c>
      <c r="B117" s="182" t="s">
        <v>367</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368</v>
      </c>
      <c r="B118" s="181" t="s">
        <v>369</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370</v>
      </c>
      <c r="B119" s="182" t="s">
        <v>371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372</v>
      </c>
      <c r="B120" s="182" t="s">
        <v>373</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374</v>
      </c>
      <c r="B121" s="182" t="s">
        <v>375</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376</v>
      </c>
      <c r="B122" s="183" t="s">
        <v>377</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378</v>
      </c>
      <c r="B123" s="184" t="s">
        <v>379</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380</v>
      </c>
      <c r="B124" s="184" t="s">
        <v>381</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382</v>
      </c>
      <c r="B125" s="184" t="s">
        <v>383</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384</v>
      </c>
      <c r="B126" s="183" t="s">
        <v>385</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386</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08" t="s">
        <v>387</v>
      </c>
      <c r="B129" s="509"/>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388</v>
      </c>
      <c r="B130" s="181" t="s">
        <v>389</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390</v>
      </c>
      <c r="B131" s="181" t="s">
        <v>391</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392</v>
      </c>
      <c r="B132" s="181" t="s">
        <v>393</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394</v>
      </c>
      <c r="B133" s="183" t="s">
        <v>395</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396</v>
      </c>
      <c r="B134" s="181" t="s">
        <v>397</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398</v>
      </c>
      <c r="B135" s="181" t="s">
        <v>399</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400</v>
      </c>
      <c r="B136" s="181" t="s">
        <v>401</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402</v>
      </c>
      <c r="B137" s="181" t="s">
        <v>403</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404</v>
      </c>
      <c r="B138" s="182" t="s">
        <v>405</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406</v>
      </c>
      <c r="B139" s="182" t="s">
        <v>407</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408</v>
      </c>
      <c r="B140" s="181" t="s">
        <v>409</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410</v>
      </c>
      <c r="B141" s="181" t="s">
        <v>411</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412</v>
      </c>
      <c r="B142" s="181" t="s">
        <v>413</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414</v>
      </c>
      <c r="B143" s="185" t="s">
        <v>415</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670</v>
      </c>
      <c r="B144" s="389" t="s">
        <v>692</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416</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06" t="s">
        <v>417</v>
      </c>
      <c r="B147" s="5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418</v>
      </c>
      <c r="B148" s="182" t="s">
        <v>419</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420</v>
      </c>
      <c r="B149" s="182" t="s">
        <v>421</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422</v>
      </c>
      <c r="B150" s="181" t="s">
        <v>423</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424</v>
      </c>
      <c r="B151" s="181" t="s">
        <v>535</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425</v>
      </c>
      <c r="B152" s="184" t="s">
        <v>426</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427</v>
      </c>
      <c r="B153" s="184" t="s">
        <v>428</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429</v>
      </c>
      <c r="B154" s="184" t="s">
        <v>430</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431</v>
      </c>
      <c r="B155" s="184" t="s">
        <v>432</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433</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434</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669</v>
      </c>
      <c r="B160" s="170"/>
      <c r="C160" s="148">
        <f>SUM(C80,C158)</f>
        <v>995</v>
      </c>
      <c r="D160" s="148">
        <f t="shared" ref="D160:AM160" si="25">SUM(D80,D158)</f>
        <v>109398</v>
      </c>
      <c r="E160" s="148">
        <f t="shared" si="25"/>
        <v>100</v>
      </c>
      <c r="F160" s="148">
        <f t="shared" si="25"/>
        <v>0</v>
      </c>
      <c r="G160" s="148">
        <f t="shared" si="25"/>
        <v>832</v>
      </c>
      <c r="H160" s="148">
        <f t="shared" si="25"/>
        <v>0</v>
      </c>
      <c r="I160" s="148">
        <f t="shared" si="25"/>
        <v>0</v>
      </c>
      <c r="J160" s="148">
        <f t="shared" si="25"/>
        <v>5092</v>
      </c>
      <c r="K160" s="148">
        <f t="shared" si="25"/>
        <v>1565</v>
      </c>
      <c r="L160" s="148">
        <f t="shared" si="25"/>
        <v>761</v>
      </c>
      <c r="M160" s="148">
        <f t="shared" si="25"/>
        <v>0</v>
      </c>
      <c r="N160" s="148">
        <f t="shared" si="25"/>
        <v>214377</v>
      </c>
      <c r="O160" s="148">
        <f t="shared" si="25"/>
        <v>1947</v>
      </c>
      <c r="P160" s="148">
        <f t="shared" si="25"/>
        <v>0</v>
      </c>
      <c r="Q160" s="148">
        <f t="shared" si="25"/>
        <v>0</v>
      </c>
      <c r="R160" s="148">
        <f t="shared" si="25"/>
        <v>0</v>
      </c>
      <c r="S160" s="148">
        <f t="shared" si="25"/>
        <v>13</v>
      </c>
      <c r="T160" s="148">
        <f t="shared" si="25"/>
        <v>444</v>
      </c>
      <c r="U160" s="148">
        <f t="shared" si="25"/>
        <v>2689</v>
      </c>
      <c r="V160" s="148">
        <f t="shared" si="25"/>
        <v>670</v>
      </c>
      <c r="W160" s="148">
        <f t="shared" si="25"/>
        <v>0</v>
      </c>
      <c r="X160" s="148">
        <f t="shared" si="25"/>
        <v>400</v>
      </c>
      <c r="Y160" s="148">
        <f t="shared" si="25"/>
        <v>0</v>
      </c>
      <c r="Z160" s="148">
        <f t="shared" si="25"/>
        <v>0</v>
      </c>
      <c r="AA160" s="148">
        <f t="shared" si="25"/>
        <v>0</v>
      </c>
      <c r="AB160" s="148">
        <f t="shared" si="25"/>
        <v>0</v>
      </c>
      <c r="AC160" s="148">
        <f t="shared" si="25"/>
        <v>0</v>
      </c>
      <c r="AD160" s="148">
        <f t="shared" si="25"/>
        <v>114</v>
      </c>
      <c r="AE160" s="148">
        <f t="shared" si="25"/>
        <v>0</v>
      </c>
      <c r="AF160" s="148">
        <f t="shared" si="25"/>
        <v>29436</v>
      </c>
      <c r="AG160" s="148">
        <f t="shared" si="25"/>
        <v>12515</v>
      </c>
      <c r="AH160" s="148">
        <f t="shared" si="25"/>
        <v>0</v>
      </c>
      <c r="AI160" s="148">
        <f t="shared" si="25"/>
        <v>169518</v>
      </c>
      <c r="AJ160" s="148">
        <f t="shared" si="25"/>
        <v>0</v>
      </c>
      <c r="AK160" s="148">
        <f t="shared" si="25"/>
        <v>0</v>
      </c>
      <c r="AL160" s="148">
        <f t="shared" si="25"/>
        <v>0</v>
      </c>
      <c r="AM160" s="148">
        <f t="shared" si="25"/>
        <v>0</v>
      </c>
      <c r="AN160" s="150">
        <f>SUM(C160:AM160)</f>
        <v>550866</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Limburg (0011): jaar 2021</v>
      </c>
      <c r="C1" s="520"/>
      <c r="D1" s="520"/>
      <c r="E1" s="520"/>
      <c r="F1" s="520"/>
      <c r="G1" s="520"/>
      <c r="H1" s="520"/>
      <c r="I1" s="520"/>
    </row>
    <row r="2" spans="1:11" s="191" customFormat="1" ht="18" customHeight="1" x14ac:dyDescent="0.25">
      <c r="A2" s="188"/>
      <c r="B2" s="189" t="s">
        <v>453</v>
      </c>
      <c r="C2" s="188"/>
      <c r="D2" s="190"/>
      <c r="E2" s="190"/>
      <c r="F2" s="190"/>
    </row>
    <row r="3" spans="1:11" ht="12.75" customHeight="1" x14ac:dyDescent="0.2">
      <c r="A3" s="192"/>
      <c r="B3" s="192"/>
      <c r="C3" s="193"/>
      <c r="D3" s="194" t="s">
        <v>454</v>
      </c>
      <c r="E3" s="78"/>
      <c r="F3" s="195" t="s">
        <v>455</v>
      </c>
      <c r="G3" s="196"/>
      <c r="H3" s="197" t="s">
        <v>456</v>
      </c>
      <c r="I3" s="198"/>
    </row>
    <row r="4" spans="1:11" ht="12.75" customHeight="1" x14ac:dyDescent="0.2">
      <c r="A4" s="199"/>
      <c r="B4" s="84" t="s">
        <v>457</v>
      </c>
      <c r="C4" s="199"/>
      <c r="D4" s="199"/>
      <c r="E4" s="200"/>
      <c r="F4" s="201"/>
      <c r="G4" s="202"/>
      <c r="H4" s="201"/>
      <c r="I4" s="202"/>
    </row>
    <row r="5" spans="1:11" ht="19.5" customHeight="1" x14ac:dyDescent="0.2">
      <c r="A5" s="192"/>
      <c r="B5" s="203" t="s">
        <v>458</v>
      </c>
      <c r="C5" s="204"/>
      <c r="D5" s="205"/>
      <c r="E5" s="206"/>
      <c r="F5" s="207"/>
      <c r="G5" s="208"/>
      <c r="H5" s="207"/>
      <c r="I5" s="208"/>
    </row>
    <row r="6" spans="1:11" ht="19.5" customHeight="1" x14ac:dyDescent="0.2">
      <c r="A6" s="192"/>
      <c r="B6" s="209" t="s">
        <v>459</v>
      </c>
      <c r="C6" s="210"/>
      <c r="D6" s="205"/>
      <c r="E6" s="211"/>
      <c r="F6" s="207"/>
      <c r="G6" s="208"/>
      <c r="H6" s="207"/>
      <c r="I6" s="208"/>
    </row>
    <row r="7" spans="1:11" ht="12.75" x14ac:dyDescent="0.2">
      <c r="A7" s="192"/>
      <c r="B7" s="26" t="s">
        <v>460</v>
      </c>
      <c r="C7" s="212"/>
      <c r="D7" s="213" t="s">
        <v>306</v>
      </c>
      <c r="E7" s="214"/>
      <c r="F7" s="215"/>
      <c r="G7" s="216"/>
      <c r="H7" s="215"/>
      <c r="I7" s="208"/>
      <c r="K7" s="346" t="s">
        <v>659</v>
      </c>
    </row>
    <row r="8" spans="1:11" ht="12.75" x14ac:dyDescent="0.2">
      <c r="A8" s="192"/>
      <c r="B8" s="26" t="s">
        <v>461</v>
      </c>
      <c r="C8" s="212"/>
      <c r="D8" s="213" t="s">
        <v>308</v>
      </c>
      <c r="E8" s="214"/>
      <c r="F8" s="215"/>
      <c r="G8" s="216"/>
      <c r="H8" s="215"/>
      <c r="I8" s="208"/>
      <c r="K8" s="346" t="s">
        <v>659</v>
      </c>
    </row>
    <row r="9" spans="1:11" ht="12.75" x14ac:dyDescent="0.2">
      <c r="A9" s="192"/>
      <c r="B9" s="217" t="s">
        <v>462</v>
      </c>
      <c r="C9" s="212"/>
      <c r="D9" s="213" t="s">
        <v>310</v>
      </c>
      <c r="E9" s="214"/>
      <c r="F9" s="215"/>
      <c r="G9" s="216"/>
      <c r="H9" s="215"/>
      <c r="I9" s="208"/>
      <c r="K9" s="346" t="s">
        <v>659</v>
      </c>
    </row>
    <row r="10" spans="1:11" ht="19.5" customHeight="1" x14ac:dyDescent="0.2">
      <c r="A10" s="192"/>
      <c r="B10" s="218" t="s">
        <v>463</v>
      </c>
      <c r="C10" s="212"/>
      <c r="D10" s="213"/>
      <c r="E10" s="214"/>
      <c r="F10" s="219"/>
      <c r="G10" s="216"/>
      <c r="H10" s="219"/>
      <c r="I10" s="208"/>
      <c r="K10" s="347"/>
    </row>
    <row r="11" spans="1:11" ht="12.75" x14ac:dyDescent="0.2">
      <c r="A11" s="192"/>
      <c r="B11" s="217" t="s">
        <v>464</v>
      </c>
      <c r="C11" s="212"/>
      <c r="D11" s="213" t="s">
        <v>312</v>
      </c>
      <c r="E11" s="214"/>
      <c r="F11" s="215"/>
      <c r="G11" s="216"/>
      <c r="H11" s="215"/>
      <c r="I11" s="208"/>
      <c r="K11" s="346" t="s">
        <v>659</v>
      </c>
    </row>
    <row r="12" spans="1:11" ht="12.75" x14ac:dyDescent="0.2">
      <c r="A12" s="192"/>
      <c r="B12" s="217" t="s">
        <v>465</v>
      </c>
      <c r="C12" s="212"/>
      <c r="D12" s="213" t="s">
        <v>314</v>
      </c>
      <c r="E12" s="214"/>
      <c r="F12" s="215"/>
      <c r="G12" s="216"/>
      <c r="H12" s="215"/>
      <c r="I12" s="208"/>
      <c r="K12" s="346" t="s">
        <v>659</v>
      </c>
    </row>
    <row r="13" spans="1:11" ht="12.75" x14ac:dyDescent="0.2">
      <c r="A13" s="192"/>
      <c r="B13" s="217" t="s">
        <v>466</v>
      </c>
      <c r="C13" s="212"/>
      <c r="D13" s="213" t="s">
        <v>316</v>
      </c>
      <c r="E13" s="214"/>
      <c r="F13" s="215"/>
      <c r="G13" s="216"/>
      <c r="H13" s="215"/>
      <c r="I13" s="208"/>
      <c r="K13" s="346" t="s">
        <v>659</v>
      </c>
    </row>
    <row r="14" spans="1:11" ht="12.75" x14ac:dyDescent="0.2">
      <c r="A14" s="192"/>
      <c r="B14" s="217" t="s">
        <v>467</v>
      </c>
      <c r="C14" s="212"/>
      <c r="D14" s="213" t="s">
        <v>318</v>
      </c>
      <c r="E14" s="214"/>
      <c r="F14" s="220"/>
      <c r="G14" s="216"/>
      <c r="H14" s="220"/>
      <c r="I14" s="208"/>
      <c r="K14" s="346" t="s">
        <v>659</v>
      </c>
    </row>
    <row r="15" spans="1:11" ht="12.75" x14ac:dyDescent="0.2">
      <c r="A15" s="192"/>
      <c r="B15" s="217" t="s">
        <v>468</v>
      </c>
      <c r="C15" s="212"/>
      <c r="D15" s="213" t="s">
        <v>320</v>
      </c>
      <c r="E15" s="214"/>
      <c r="F15" s="215"/>
      <c r="G15" s="216"/>
      <c r="H15" s="215"/>
      <c r="I15" s="208"/>
      <c r="K15" s="346" t="s">
        <v>659</v>
      </c>
    </row>
    <row r="16" spans="1:11" ht="12.75" x14ac:dyDescent="0.2">
      <c r="A16" s="192"/>
      <c r="B16" s="217" t="s">
        <v>469</v>
      </c>
      <c r="C16" s="212"/>
      <c r="D16" s="213" t="s">
        <v>322</v>
      </c>
      <c r="E16" s="214"/>
      <c r="F16" s="215"/>
      <c r="G16" s="216"/>
      <c r="H16" s="215"/>
      <c r="I16" s="208"/>
      <c r="K16" s="346" t="s">
        <v>659</v>
      </c>
    </row>
    <row r="17" spans="1:11" ht="12.75" x14ac:dyDescent="0.2">
      <c r="A17" s="192"/>
      <c r="B17" s="217" t="s">
        <v>470</v>
      </c>
      <c r="C17" s="212"/>
      <c r="D17" s="213" t="s">
        <v>324</v>
      </c>
      <c r="E17" s="214"/>
      <c r="F17" s="215"/>
      <c r="G17" s="216"/>
      <c r="H17" s="215"/>
      <c r="I17" s="208"/>
      <c r="K17" s="346" t="s">
        <v>659</v>
      </c>
    </row>
    <row r="18" spans="1:11" ht="19.5" customHeight="1" x14ac:dyDescent="0.2">
      <c r="A18" s="192"/>
      <c r="B18" s="218" t="s">
        <v>471</v>
      </c>
      <c r="C18" s="212"/>
      <c r="D18" s="213"/>
      <c r="E18" s="214"/>
      <c r="F18" s="219"/>
      <c r="G18" s="216"/>
      <c r="H18" s="219"/>
      <c r="I18" s="208"/>
      <c r="K18" s="347"/>
    </row>
    <row r="19" spans="1:11" ht="12.75" x14ac:dyDescent="0.2">
      <c r="A19" s="192"/>
      <c r="B19" s="217" t="s">
        <v>472</v>
      </c>
      <c r="C19" s="212"/>
      <c r="D19" s="213" t="s">
        <v>326</v>
      </c>
      <c r="E19" s="214"/>
      <c r="F19" s="215"/>
      <c r="G19" s="216"/>
      <c r="H19" s="215"/>
      <c r="I19" s="208"/>
      <c r="K19" s="346" t="s">
        <v>660</v>
      </c>
    </row>
    <row r="20" spans="1:11" ht="12.75" x14ac:dyDescent="0.2">
      <c r="A20" s="192"/>
      <c r="B20" s="217" t="s">
        <v>473</v>
      </c>
      <c r="C20" s="212"/>
      <c r="D20" s="213" t="s">
        <v>328</v>
      </c>
      <c r="E20" s="214"/>
      <c r="F20" s="215"/>
      <c r="G20" s="216"/>
      <c r="H20" s="215"/>
      <c r="I20" s="208"/>
      <c r="K20" s="346" t="s">
        <v>660</v>
      </c>
    </row>
    <row r="21" spans="1:11" ht="12.75" x14ac:dyDescent="0.2">
      <c r="A21" s="192"/>
      <c r="B21" s="217" t="s">
        <v>474</v>
      </c>
      <c r="C21" s="212"/>
      <c r="D21" s="213" t="s">
        <v>330</v>
      </c>
      <c r="E21" s="214"/>
      <c r="F21" s="220"/>
      <c r="G21" s="216"/>
      <c r="H21" s="220"/>
      <c r="I21" s="208"/>
      <c r="K21" s="346" t="s">
        <v>660</v>
      </c>
    </row>
    <row r="22" spans="1:11" ht="12.75" x14ac:dyDescent="0.2">
      <c r="A22" s="192"/>
      <c r="B22" s="217" t="s">
        <v>475</v>
      </c>
      <c r="C22" s="212"/>
      <c r="D22" s="213" t="s">
        <v>332</v>
      </c>
      <c r="E22" s="214"/>
      <c r="F22" s="215"/>
      <c r="G22" s="216"/>
      <c r="H22" s="215"/>
      <c r="I22" s="208"/>
      <c r="K22" s="346" t="s">
        <v>660</v>
      </c>
    </row>
    <row r="23" spans="1:11" ht="12.75" x14ac:dyDescent="0.2">
      <c r="A23" s="192"/>
      <c r="B23" s="217" t="s">
        <v>476</v>
      </c>
      <c r="C23" s="212"/>
      <c r="D23" s="213" t="s">
        <v>334</v>
      </c>
      <c r="E23" s="214"/>
      <c r="F23" s="215"/>
      <c r="G23" s="216"/>
      <c r="H23" s="215"/>
      <c r="I23" s="208"/>
      <c r="K23" s="346" t="s">
        <v>660</v>
      </c>
    </row>
    <row r="24" spans="1:11" ht="12.75" x14ac:dyDescent="0.2">
      <c r="A24" s="192"/>
      <c r="B24" s="217" t="s">
        <v>477</v>
      </c>
      <c r="C24" s="212"/>
      <c r="D24" s="213" t="s">
        <v>336</v>
      </c>
      <c r="E24" s="214"/>
      <c r="F24" s="215"/>
      <c r="G24" s="216"/>
      <c r="H24" s="215"/>
      <c r="I24" s="208"/>
      <c r="K24" s="346" t="s">
        <v>660</v>
      </c>
    </row>
    <row r="25" spans="1:11" ht="12.75" x14ac:dyDescent="0.2">
      <c r="A25" s="192"/>
      <c r="B25" s="217" t="s">
        <v>478</v>
      </c>
      <c r="C25" s="212"/>
      <c r="D25" s="213" t="s">
        <v>338</v>
      </c>
      <c r="E25" s="214"/>
      <c r="F25" s="215"/>
      <c r="G25" s="216"/>
      <c r="H25" s="215"/>
      <c r="I25" s="208"/>
      <c r="K25" s="346" t="s">
        <v>660</v>
      </c>
    </row>
    <row r="26" spans="1:11" ht="12.75" x14ac:dyDescent="0.2">
      <c r="A26" s="192"/>
      <c r="B26" s="217" t="s">
        <v>479</v>
      </c>
      <c r="C26" s="212"/>
      <c r="D26" s="213" t="s">
        <v>340</v>
      </c>
      <c r="E26" s="214"/>
      <c r="F26" s="215"/>
      <c r="G26" s="216"/>
      <c r="H26" s="215"/>
      <c r="I26" s="208"/>
      <c r="K26" s="346" t="s">
        <v>660</v>
      </c>
    </row>
    <row r="27" spans="1:11" ht="12.75" x14ac:dyDescent="0.2">
      <c r="A27" s="192"/>
      <c r="B27" s="217" t="s">
        <v>480</v>
      </c>
      <c r="C27" s="212"/>
      <c r="D27" s="213" t="s">
        <v>342</v>
      </c>
      <c r="E27" s="214"/>
      <c r="F27" s="215"/>
      <c r="G27" s="216"/>
      <c r="H27" s="215"/>
      <c r="I27" s="208"/>
      <c r="K27" s="346" t="s">
        <v>660</v>
      </c>
    </row>
    <row r="28" spans="1:11" ht="12.75" x14ac:dyDescent="0.2">
      <c r="A28" s="192"/>
      <c r="B28" s="217" t="s">
        <v>481</v>
      </c>
      <c r="C28" s="212"/>
      <c r="D28" s="213" t="s">
        <v>344</v>
      </c>
      <c r="E28" s="214"/>
      <c r="F28" s="215"/>
      <c r="G28" s="216"/>
      <c r="H28" s="215"/>
      <c r="I28" s="208"/>
      <c r="K28" s="346" t="s">
        <v>660</v>
      </c>
    </row>
    <row r="29" spans="1:11" ht="12.75" x14ac:dyDescent="0.2">
      <c r="A29" s="192"/>
      <c r="B29" s="217" t="s">
        <v>482</v>
      </c>
      <c r="C29" s="212"/>
      <c r="D29" s="213" t="s">
        <v>346</v>
      </c>
      <c r="E29" s="214"/>
      <c r="F29" s="215"/>
      <c r="G29" s="216"/>
      <c r="H29" s="215"/>
      <c r="I29" s="208"/>
      <c r="K29" s="346" t="s">
        <v>660</v>
      </c>
    </row>
    <row r="30" spans="1:11" ht="19.5" customHeight="1" x14ac:dyDescent="0.2">
      <c r="A30" s="192"/>
      <c r="B30" s="221" t="s">
        <v>349</v>
      </c>
      <c r="C30" s="212"/>
      <c r="D30" s="222"/>
      <c r="E30" s="214"/>
      <c r="F30" s="223"/>
      <c r="G30" s="216"/>
      <c r="H30" s="223"/>
      <c r="I30" s="208"/>
      <c r="K30" s="347"/>
    </row>
    <row r="31" spans="1:11" ht="19.5" customHeight="1" x14ac:dyDescent="0.2">
      <c r="A31" s="192"/>
      <c r="B31" s="224" t="s">
        <v>483</v>
      </c>
      <c r="C31" s="212"/>
      <c r="D31" s="222"/>
      <c r="E31" s="214"/>
      <c r="F31" s="223"/>
      <c r="G31" s="216"/>
      <c r="H31" s="223"/>
      <c r="I31" s="208"/>
      <c r="K31" s="347"/>
    </row>
    <row r="32" spans="1:11" ht="12.75" x14ac:dyDescent="0.2">
      <c r="A32" s="192"/>
      <c r="B32" s="217" t="s">
        <v>484</v>
      </c>
      <c r="C32" s="212"/>
      <c r="D32" s="213" t="s">
        <v>350</v>
      </c>
      <c r="E32" s="214"/>
      <c r="F32" s="215"/>
      <c r="G32" s="216"/>
      <c r="H32" s="215"/>
      <c r="I32" s="208"/>
      <c r="K32" s="346" t="s">
        <v>659</v>
      </c>
    </row>
    <row r="33" spans="1:11" ht="12.75" x14ac:dyDescent="0.2">
      <c r="A33" s="192"/>
      <c r="B33" s="217" t="s">
        <v>485</v>
      </c>
      <c r="C33" s="212"/>
      <c r="D33" s="213" t="s">
        <v>352</v>
      </c>
      <c r="E33" s="214"/>
      <c r="F33" s="215"/>
      <c r="G33" s="216"/>
      <c r="H33" s="215"/>
      <c r="I33" s="208"/>
      <c r="K33" s="346" t="s">
        <v>659</v>
      </c>
    </row>
    <row r="34" spans="1:11" ht="12.75" x14ac:dyDescent="0.2">
      <c r="A34" s="192"/>
      <c r="B34" s="217" t="s">
        <v>486</v>
      </c>
      <c r="C34" s="212"/>
      <c r="D34" s="213" t="s">
        <v>354</v>
      </c>
      <c r="E34" s="214"/>
      <c r="F34" s="215"/>
      <c r="G34" s="216"/>
      <c r="H34" s="215"/>
      <c r="I34" s="208"/>
      <c r="K34" s="346" t="s">
        <v>659</v>
      </c>
    </row>
    <row r="35" spans="1:11" ht="12.75" x14ac:dyDescent="0.2">
      <c r="A35" s="192"/>
      <c r="B35" s="217" t="s">
        <v>487</v>
      </c>
      <c r="C35" s="212"/>
      <c r="D35" s="213" t="s">
        <v>356</v>
      </c>
      <c r="E35" s="214"/>
      <c r="F35" s="220"/>
      <c r="G35" s="216"/>
      <c r="H35" s="220"/>
      <c r="I35" s="208"/>
      <c r="K35" s="346" t="s">
        <v>659</v>
      </c>
    </row>
    <row r="36" spans="1:11" ht="19.5" customHeight="1" x14ac:dyDescent="0.2">
      <c r="A36" s="192"/>
      <c r="B36" s="218" t="s">
        <v>488</v>
      </c>
      <c r="C36" s="212"/>
      <c r="D36" s="222"/>
      <c r="E36" s="214"/>
      <c r="F36" s="223"/>
      <c r="G36" s="216"/>
      <c r="H36" s="223"/>
      <c r="I36" s="208"/>
      <c r="K36" s="347"/>
    </row>
    <row r="37" spans="1:11" ht="12.75" x14ac:dyDescent="0.2">
      <c r="A37" s="192"/>
      <c r="B37" s="217" t="s">
        <v>489</v>
      </c>
      <c r="C37" s="212"/>
      <c r="D37" s="213" t="s">
        <v>358</v>
      </c>
      <c r="E37" s="214"/>
      <c r="F37" s="220"/>
      <c r="G37" s="216"/>
      <c r="H37" s="220"/>
      <c r="I37" s="208"/>
      <c r="K37" s="346" t="s">
        <v>660</v>
      </c>
    </row>
    <row r="38" spans="1:11" ht="12.75" x14ac:dyDescent="0.2">
      <c r="A38" s="192"/>
      <c r="B38" s="217" t="s">
        <v>490</v>
      </c>
      <c r="C38" s="212"/>
      <c r="D38" s="213" t="s">
        <v>360</v>
      </c>
      <c r="E38" s="214"/>
      <c r="F38" s="215"/>
      <c r="G38" s="216"/>
      <c r="H38" s="215"/>
      <c r="I38" s="208"/>
      <c r="K38" s="346" t="s">
        <v>660</v>
      </c>
    </row>
    <row r="39" spans="1:11" ht="12.75" x14ac:dyDescent="0.2">
      <c r="A39" s="192"/>
      <c r="B39" s="217" t="s">
        <v>491</v>
      </c>
      <c r="C39" s="212"/>
      <c r="D39" s="213" t="s">
        <v>362</v>
      </c>
      <c r="E39" s="214"/>
      <c r="F39" s="215"/>
      <c r="G39" s="216"/>
      <c r="H39" s="215"/>
      <c r="I39" s="208"/>
      <c r="K39" s="346" t="s">
        <v>660</v>
      </c>
    </row>
    <row r="40" spans="1:11" ht="12.75" x14ac:dyDescent="0.2">
      <c r="A40" s="192"/>
      <c r="B40" s="217" t="s">
        <v>492</v>
      </c>
      <c r="C40" s="212"/>
      <c r="D40" s="213" t="s">
        <v>364</v>
      </c>
      <c r="E40" s="214"/>
      <c r="F40" s="215"/>
      <c r="G40" s="216"/>
      <c r="H40" s="215"/>
      <c r="I40" s="208"/>
      <c r="K40" s="346" t="s">
        <v>660</v>
      </c>
    </row>
    <row r="41" spans="1:11" ht="12.75" x14ac:dyDescent="0.2">
      <c r="A41" s="192"/>
      <c r="B41" s="217" t="s">
        <v>493</v>
      </c>
      <c r="C41" s="212"/>
      <c r="D41" s="213" t="s">
        <v>366</v>
      </c>
      <c r="E41" s="214"/>
      <c r="F41" s="215"/>
      <c r="G41" s="216"/>
      <c r="H41" s="215"/>
      <c r="I41" s="208"/>
      <c r="K41" s="346" t="s">
        <v>660</v>
      </c>
    </row>
    <row r="42" spans="1:11" ht="12.75" x14ac:dyDescent="0.2">
      <c r="A42" s="192"/>
      <c r="B42" s="217" t="s">
        <v>494</v>
      </c>
      <c r="C42" s="212"/>
      <c r="D42" s="213" t="s">
        <v>368</v>
      </c>
      <c r="E42" s="214"/>
      <c r="F42" s="215"/>
      <c r="G42" s="216"/>
      <c r="H42" s="215"/>
      <c r="I42" s="208"/>
      <c r="K42" s="346" t="s">
        <v>660</v>
      </c>
    </row>
    <row r="43" spans="1:11" ht="12.75" x14ac:dyDescent="0.2">
      <c r="A43" s="192"/>
      <c r="B43" s="217" t="s">
        <v>495</v>
      </c>
      <c r="C43" s="212"/>
      <c r="D43" s="213" t="s">
        <v>370</v>
      </c>
      <c r="E43" s="214"/>
      <c r="F43" s="220"/>
      <c r="G43" s="216"/>
      <c r="H43" s="220"/>
      <c r="I43" s="208"/>
      <c r="K43" s="346" t="s">
        <v>660</v>
      </c>
    </row>
    <row r="44" spans="1:11" ht="12.75" x14ac:dyDescent="0.2">
      <c r="A44" s="192"/>
      <c r="B44" s="217" t="s">
        <v>496</v>
      </c>
      <c r="C44" s="212"/>
      <c r="D44" s="213" t="s">
        <v>372</v>
      </c>
      <c r="E44" s="214"/>
      <c r="F44" s="220"/>
      <c r="G44" s="216"/>
      <c r="H44" s="220"/>
      <c r="I44" s="208"/>
      <c r="K44" s="346" t="s">
        <v>660</v>
      </c>
    </row>
    <row r="45" spans="1:11" ht="12.75" x14ac:dyDescent="0.2">
      <c r="A45" s="192"/>
      <c r="B45" s="217" t="s">
        <v>497</v>
      </c>
      <c r="C45" s="212"/>
      <c r="D45" s="213" t="s">
        <v>374</v>
      </c>
      <c r="E45" s="214"/>
      <c r="F45" s="220"/>
      <c r="G45" s="216"/>
      <c r="H45" s="220"/>
      <c r="I45" s="208"/>
      <c r="K45" s="346" t="s">
        <v>660</v>
      </c>
    </row>
    <row r="46" spans="1:11" ht="12.75" x14ac:dyDescent="0.2">
      <c r="A46" s="192"/>
      <c r="B46" s="217"/>
      <c r="C46" s="208"/>
      <c r="D46" s="213"/>
      <c r="E46" s="208"/>
      <c r="F46" s="219"/>
      <c r="G46" s="216"/>
      <c r="H46" s="219"/>
      <c r="I46" s="208"/>
      <c r="K46" s="347"/>
    </row>
    <row r="47" spans="1:11" ht="12.75" x14ac:dyDescent="0.2">
      <c r="A47" s="192"/>
      <c r="B47" s="217" t="s">
        <v>377</v>
      </c>
      <c r="C47" s="212"/>
      <c r="D47" s="213" t="s">
        <v>376</v>
      </c>
      <c r="E47" s="214"/>
      <c r="F47" s="215"/>
      <c r="G47" s="216"/>
      <c r="H47" s="215"/>
      <c r="I47" s="208"/>
      <c r="K47" s="346" t="s">
        <v>660</v>
      </c>
    </row>
    <row r="48" spans="1:11" ht="19.5" customHeight="1" x14ac:dyDescent="0.2">
      <c r="A48" s="192"/>
      <c r="B48" s="218" t="s">
        <v>498</v>
      </c>
      <c r="C48" s="208"/>
      <c r="D48" s="213"/>
      <c r="E48" s="208"/>
      <c r="F48" s="216"/>
      <c r="G48" s="216"/>
      <c r="H48" s="216"/>
      <c r="I48" s="208"/>
      <c r="K48" s="347"/>
    </row>
    <row r="49" spans="1:11" ht="12.75" x14ac:dyDescent="0.2">
      <c r="A49" s="192"/>
      <c r="B49" s="225" t="s">
        <v>499</v>
      </c>
      <c r="C49" s="212"/>
      <c r="D49" s="213" t="s">
        <v>378</v>
      </c>
      <c r="E49" s="214"/>
      <c r="F49" s="215"/>
      <c r="G49" s="216"/>
      <c r="H49" s="215"/>
      <c r="I49" s="208"/>
      <c r="K49" s="346" t="s">
        <v>660</v>
      </c>
    </row>
    <row r="50" spans="1:11" ht="12.75" x14ac:dyDescent="0.2">
      <c r="A50" s="192"/>
      <c r="B50" s="225" t="s">
        <v>500</v>
      </c>
      <c r="C50" s="212"/>
      <c r="D50" s="213" t="s">
        <v>380</v>
      </c>
      <c r="E50" s="214"/>
      <c r="F50" s="215"/>
      <c r="G50" s="216"/>
      <c r="H50" s="215"/>
      <c r="I50" s="208"/>
      <c r="K50" s="346" t="s">
        <v>660</v>
      </c>
    </row>
    <row r="51" spans="1:11" ht="12.75" x14ac:dyDescent="0.2">
      <c r="A51" s="192"/>
      <c r="B51" s="225" t="s">
        <v>501</v>
      </c>
      <c r="C51" s="212"/>
      <c r="D51" s="213" t="s">
        <v>382</v>
      </c>
      <c r="E51" s="214"/>
      <c r="F51" s="215"/>
      <c r="G51" s="216"/>
      <c r="H51" s="215"/>
      <c r="I51" s="208"/>
      <c r="K51" s="346" t="s">
        <v>660</v>
      </c>
    </row>
    <row r="52" spans="1:11" ht="12.75" x14ac:dyDescent="0.2">
      <c r="A52" s="192"/>
      <c r="B52" s="225" t="s">
        <v>502</v>
      </c>
      <c r="C52" s="212"/>
      <c r="D52" s="213" t="s">
        <v>384</v>
      </c>
      <c r="E52" s="214"/>
      <c r="F52" s="220"/>
      <c r="G52" s="216"/>
      <c r="H52" s="220"/>
      <c r="I52" s="208"/>
      <c r="K52" s="346" t="s">
        <v>660</v>
      </c>
    </row>
    <row r="53" spans="1:11" s="83" customFormat="1" x14ac:dyDescent="0.2">
      <c r="A53" s="226"/>
      <c r="B53" s="227"/>
      <c r="C53" s="208"/>
      <c r="D53" s="205"/>
      <c r="E53" s="208"/>
      <c r="F53" s="216"/>
      <c r="G53" s="216"/>
      <c r="H53" s="216"/>
      <c r="I53" s="208"/>
      <c r="K53" s="348"/>
    </row>
    <row r="54" spans="1:11" ht="12.75" x14ac:dyDescent="0.2">
      <c r="A54" s="199"/>
      <c r="B54" s="84" t="s">
        <v>503</v>
      </c>
      <c r="C54" s="199"/>
      <c r="D54" s="199"/>
      <c r="E54" s="200"/>
      <c r="F54" s="228"/>
      <c r="G54" s="229"/>
      <c r="H54" s="228"/>
      <c r="I54" s="202"/>
      <c r="K54" s="347"/>
    </row>
    <row r="55" spans="1:11" ht="19.5" customHeight="1" x14ac:dyDescent="0.2">
      <c r="A55" s="230"/>
      <c r="B55" s="231" t="s">
        <v>387</v>
      </c>
      <c r="C55" s="208"/>
      <c r="D55" s="205"/>
      <c r="E55" s="232"/>
      <c r="F55" s="233"/>
      <c r="G55" s="216"/>
      <c r="H55" s="233"/>
      <c r="I55" s="208"/>
      <c r="K55" s="347"/>
    </row>
    <row r="56" spans="1:11" ht="19.5" customHeight="1" x14ac:dyDescent="0.2">
      <c r="A56" s="230"/>
      <c r="B56" s="234" t="s">
        <v>538</v>
      </c>
      <c r="C56" s="208"/>
      <c r="D56" s="205"/>
      <c r="E56" s="232"/>
      <c r="F56" s="233"/>
      <c r="G56" s="216"/>
      <c r="H56" s="233"/>
      <c r="I56" s="208"/>
      <c r="K56" s="347"/>
    </row>
    <row r="57" spans="1:11" ht="12.75" x14ac:dyDescent="0.2">
      <c r="A57" s="230"/>
      <c r="B57" s="217" t="s">
        <v>504</v>
      </c>
      <c r="C57" s="208"/>
      <c r="D57" s="213" t="s">
        <v>388</v>
      </c>
      <c r="E57" s="208"/>
      <c r="F57" s="220"/>
      <c r="G57" s="216"/>
      <c r="H57" s="220"/>
      <c r="I57" s="208"/>
      <c r="K57" s="346" t="s">
        <v>659</v>
      </c>
    </row>
    <row r="58" spans="1:11" ht="12.75" x14ac:dyDescent="0.2">
      <c r="A58" s="230"/>
      <c r="B58" s="217" t="s">
        <v>505</v>
      </c>
      <c r="C58" s="208"/>
      <c r="D58" s="213" t="s">
        <v>390</v>
      </c>
      <c r="E58" s="208"/>
      <c r="F58" s="215"/>
      <c r="G58" s="216"/>
      <c r="H58" s="215"/>
      <c r="I58" s="208"/>
      <c r="K58" s="346" t="s">
        <v>659</v>
      </c>
    </row>
    <row r="59" spans="1:11" ht="12.75" x14ac:dyDescent="0.2">
      <c r="A59" s="230"/>
      <c r="B59" s="217" t="s">
        <v>506</v>
      </c>
      <c r="C59" s="208"/>
      <c r="D59" s="213" t="s">
        <v>392</v>
      </c>
      <c r="E59" s="208"/>
      <c r="F59" s="215"/>
      <c r="G59" s="216"/>
      <c r="H59" s="215"/>
      <c r="I59" s="208"/>
      <c r="K59" s="346" t="s">
        <v>659</v>
      </c>
    </row>
    <row r="60" spans="1:11" ht="12.75" x14ac:dyDescent="0.2">
      <c r="A60" s="230"/>
      <c r="B60" s="217"/>
      <c r="C60" s="208"/>
      <c r="D60" s="213"/>
      <c r="E60" s="208"/>
      <c r="F60" s="219"/>
      <c r="G60" s="216"/>
      <c r="H60" s="219"/>
      <c r="I60" s="208"/>
      <c r="K60" s="347"/>
    </row>
    <row r="61" spans="1:11" ht="12.75" x14ac:dyDescent="0.2">
      <c r="A61" s="230"/>
      <c r="B61" s="225" t="s">
        <v>395</v>
      </c>
      <c r="C61" s="208"/>
      <c r="D61" s="213" t="s">
        <v>394</v>
      </c>
      <c r="E61" s="208"/>
      <c r="F61" s="215"/>
      <c r="G61" s="216"/>
      <c r="H61" s="215"/>
      <c r="I61" s="208"/>
      <c r="K61" s="346" t="s">
        <v>659</v>
      </c>
    </row>
    <row r="62" spans="1:11" ht="19.5" customHeight="1" x14ac:dyDescent="0.2">
      <c r="A62" s="230"/>
      <c r="B62" s="224" t="s">
        <v>507</v>
      </c>
      <c r="C62" s="208"/>
      <c r="D62" s="213"/>
      <c r="E62" s="208"/>
      <c r="F62" s="216"/>
      <c r="G62" s="216"/>
      <c r="H62" s="216"/>
      <c r="I62" s="208"/>
      <c r="K62" s="347"/>
    </row>
    <row r="63" spans="1:11" ht="12.75" x14ac:dyDescent="0.2">
      <c r="A63" s="230"/>
      <c r="B63" s="217" t="s">
        <v>508</v>
      </c>
      <c r="C63" s="208"/>
      <c r="D63" s="213" t="s">
        <v>396</v>
      </c>
      <c r="E63" s="208"/>
      <c r="F63" s="220"/>
      <c r="G63" s="216"/>
      <c r="H63" s="220"/>
      <c r="I63" s="208"/>
      <c r="K63" s="346" t="s">
        <v>660</v>
      </c>
    </row>
    <row r="64" spans="1:11" ht="12.75" x14ac:dyDescent="0.2">
      <c r="A64" s="230"/>
      <c r="B64" s="217" t="s">
        <v>509</v>
      </c>
      <c r="C64" s="208"/>
      <c r="D64" s="213" t="s">
        <v>398</v>
      </c>
      <c r="E64" s="208"/>
      <c r="F64" s="215"/>
      <c r="G64" s="216"/>
      <c r="H64" s="215"/>
      <c r="I64" s="208"/>
      <c r="K64" s="346" t="s">
        <v>660</v>
      </c>
    </row>
    <row r="65" spans="1:11" ht="12.75" x14ac:dyDescent="0.2">
      <c r="A65" s="230"/>
      <c r="B65" s="217" t="s">
        <v>510</v>
      </c>
      <c r="C65" s="208"/>
      <c r="D65" s="213" t="s">
        <v>400</v>
      </c>
      <c r="E65" s="208"/>
      <c r="F65" s="215"/>
      <c r="G65" s="216"/>
      <c r="H65" s="215"/>
      <c r="I65" s="208"/>
      <c r="K65" s="346" t="s">
        <v>660</v>
      </c>
    </row>
    <row r="66" spans="1:11" ht="12.75" x14ac:dyDescent="0.2">
      <c r="A66" s="230"/>
      <c r="B66" s="217" t="s">
        <v>511</v>
      </c>
      <c r="C66" s="208"/>
      <c r="D66" s="213" t="s">
        <v>402</v>
      </c>
      <c r="E66" s="208"/>
      <c r="F66" s="215"/>
      <c r="G66" s="216"/>
      <c r="H66" s="215"/>
      <c r="I66" s="208"/>
      <c r="K66" s="346" t="s">
        <v>660</v>
      </c>
    </row>
    <row r="67" spans="1:11" ht="12.75" x14ac:dyDescent="0.2">
      <c r="A67" s="230"/>
      <c r="B67" s="217" t="s">
        <v>512</v>
      </c>
      <c r="C67" s="208"/>
      <c r="D67" s="213" t="s">
        <v>404</v>
      </c>
      <c r="E67" s="208"/>
      <c r="F67" s="215"/>
      <c r="G67" s="216"/>
      <c r="H67" s="215"/>
      <c r="I67" s="208"/>
      <c r="K67" s="346" t="s">
        <v>660</v>
      </c>
    </row>
    <row r="68" spans="1:11" ht="12.75" x14ac:dyDescent="0.2">
      <c r="A68" s="230"/>
      <c r="B68" s="217" t="s">
        <v>513</v>
      </c>
      <c r="C68" s="208"/>
      <c r="D68" s="213" t="s">
        <v>406</v>
      </c>
      <c r="E68" s="208"/>
      <c r="F68" s="215"/>
      <c r="G68" s="216"/>
      <c r="H68" s="215"/>
      <c r="I68" s="208"/>
      <c r="K68" s="346" t="s">
        <v>660</v>
      </c>
    </row>
    <row r="69" spans="1:11" ht="12.75" x14ac:dyDescent="0.2">
      <c r="A69" s="230"/>
      <c r="B69" s="217" t="s">
        <v>514</v>
      </c>
      <c r="C69" s="208"/>
      <c r="D69" s="213" t="s">
        <v>408</v>
      </c>
      <c r="E69" s="208"/>
      <c r="F69" s="215"/>
      <c r="G69" s="216"/>
      <c r="H69" s="215"/>
      <c r="I69" s="208"/>
      <c r="K69" s="346" t="s">
        <v>660</v>
      </c>
    </row>
    <row r="70" spans="1:11" ht="12.75" x14ac:dyDescent="0.2">
      <c r="A70" s="230"/>
      <c r="B70" s="217" t="s">
        <v>515</v>
      </c>
      <c r="C70" s="208"/>
      <c r="D70" s="213" t="s">
        <v>410</v>
      </c>
      <c r="E70" s="208"/>
      <c r="F70" s="215"/>
      <c r="G70" s="216"/>
      <c r="H70" s="215"/>
      <c r="I70" s="208"/>
      <c r="K70" s="346" t="s">
        <v>660</v>
      </c>
    </row>
    <row r="71" spans="1:11" ht="12.75" x14ac:dyDescent="0.2">
      <c r="A71" s="230"/>
      <c r="B71" s="217" t="s">
        <v>516</v>
      </c>
      <c r="C71" s="208"/>
      <c r="D71" s="213" t="s">
        <v>412</v>
      </c>
      <c r="E71" s="208"/>
      <c r="F71" s="215"/>
      <c r="G71" s="216"/>
      <c r="H71" s="215"/>
      <c r="I71" s="208"/>
      <c r="K71" s="346" t="s">
        <v>660</v>
      </c>
    </row>
    <row r="72" spans="1:11" ht="12.75" x14ac:dyDescent="0.2">
      <c r="A72" s="230"/>
      <c r="B72" s="235" t="s">
        <v>415</v>
      </c>
      <c r="C72" s="236"/>
      <c r="D72" s="213" t="s">
        <v>414</v>
      </c>
      <c r="E72" s="208"/>
      <c r="F72" s="215"/>
      <c r="G72" s="216"/>
      <c r="H72" s="215"/>
      <c r="I72" s="208"/>
      <c r="K72" s="346" t="s">
        <v>660</v>
      </c>
    </row>
    <row r="73" spans="1:11" ht="12.75" x14ac:dyDescent="0.2">
      <c r="A73" s="230"/>
      <c r="B73" s="235" t="s">
        <v>692</v>
      </c>
      <c r="C73" s="236"/>
      <c r="D73" s="213" t="s">
        <v>670</v>
      </c>
      <c r="E73" s="208"/>
      <c r="F73" s="356"/>
      <c r="G73" s="216"/>
      <c r="H73" s="356"/>
      <c r="I73" s="208"/>
      <c r="K73" s="346" t="s">
        <v>660</v>
      </c>
    </row>
    <row r="74" spans="1:11" ht="19.5" customHeight="1" x14ac:dyDescent="0.2">
      <c r="A74" s="230"/>
      <c r="B74" s="221" t="s">
        <v>417</v>
      </c>
      <c r="C74" s="208"/>
      <c r="D74" s="237"/>
      <c r="E74" s="208"/>
      <c r="F74" s="216"/>
      <c r="G74" s="216"/>
      <c r="H74" s="216"/>
      <c r="I74" s="208"/>
      <c r="J74" s="238"/>
      <c r="K74" s="350"/>
    </row>
    <row r="75" spans="1:11" ht="19.5" customHeight="1" x14ac:dyDescent="0.2">
      <c r="A75" s="230"/>
      <c r="B75" s="224" t="s">
        <v>517</v>
      </c>
      <c r="C75" s="208"/>
      <c r="D75" s="237"/>
      <c r="E75" s="208"/>
      <c r="F75" s="216"/>
      <c r="G75" s="216"/>
      <c r="H75" s="216"/>
      <c r="I75" s="208"/>
      <c r="J75" s="238"/>
      <c r="K75" s="350"/>
    </row>
    <row r="76" spans="1:11" ht="12.75" x14ac:dyDescent="0.2">
      <c r="A76" s="230"/>
      <c r="B76" s="217" t="s">
        <v>518</v>
      </c>
      <c r="C76" s="208"/>
      <c r="D76" s="213" t="s">
        <v>418</v>
      </c>
      <c r="E76" s="208"/>
      <c r="F76" s="215"/>
      <c r="G76" s="216"/>
      <c r="H76" s="215"/>
      <c r="I76" s="208"/>
      <c r="K76" s="346" t="s">
        <v>660</v>
      </c>
    </row>
    <row r="77" spans="1:11" ht="12.75" x14ac:dyDescent="0.2">
      <c r="A77" s="230"/>
      <c r="B77" s="217" t="s">
        <v>519</v>
      </c>
      <c r="C77" s="208"/>
      <c r="D77" s="213" t="s">
        <v>420</v>
      </c>
      <c r="E77" s="208"/>
      <c r="F77" s="215"/>
      <c r="G77" s="216"/>
      <c r="H77" s="215"/>
      <c r="I77" s="208"/>
      <c r="K77" s="346" t="s">
        <v>660</v>
      </c>
    </row>
    <row r="78" spans="1:11" ht="12.75" x14ac:dyDescent="0.2">
      <c r="A78" s="230"/>
      <c r="B78" s="217" t="s">
        <v>520</v>
      </c>
      <c r="C78" s="208"/>
      <c r="D78" s="213" t="s">
        <v>422</v>
      </c>
      <c r="E78" s="208"/>
      <c r="F78" s="215"/>
      <c r="G78" s="216"/>
      <c r="H78" s="215"/>
      <c r="I78" s="208"/>
      <c r="K78" s="346" t="s">
        <v>660</v>
      </c>
    </row>
    <row r="79" spans="1:11" ht="12.75" x14ac:dyDescent="0.2">
      <c r="A79" s="230"/>
      <c r="B79" s="217" t="s">
        <v>521</v>
      </c>
      <c r="C79" s="208"/>
      <c r="D79" s="213" t="s">
        <v>424</v>
      </c>
      <c r="E79" s="208"/>
      <c r="F79" s="215"/>
      <c r="G79" s="216"/>
      <c r="H79" s="215"/>
      <c r="I79" s="208"/>
      <c r="K79" s="346" t="s">
        <v>660</v>
      </c>
    </row>
    <row r="80" spans="1:11" ht="19.5" customHeight="1" x14ac:dyDescent="0.2">
      <c r="A80" s="230"/>
      <c r="B80" s="218" t="s">
        <v>522</v>
      </c>
      <c r="C80" s="208"/>
      <c r="D80" s="213"/>
      <c r="E80" s="208"/>
      <c r="F80" s="216"/>
      <c r="G80" s="216"/>
      <c r="H80" s="216"/>
      <c r="I80" s="208"/>
      <c r="K80" s="347"/>
    </row>
    <row r="81" spans="1:11" ht="12.75" x14ac:dyDescent="0.2">
      <c r="A81" s="230"/>
      <c r="B81" s="217" t="s">
        <v>536</v>
      </c>
      <c r="C81" s="208"/>
      <c r="D81" s="213" t="s">
        <v>425</v>
      </c>
      <c r="E81" s="208"/>
      <c r="F81" s="215"/>
      <c r="G81" s="216"/>
      <c r="H81" s="215"/>
      <c r="I81" s="208"/>
      <c r="K81" s="346" t="s">
        <v>660</v>
      </c>
    </row>
    <row r="82" spans="1:11" ht="12.75" x14ac:dyDescent="0.2">
      <c r="A82" s="230"/>
      <c r="B82" s="217" t="s">
        <v>523</v>
      </c>
      <c r="C82" s="208"/>
      <c r="D82" s="213" t="s">
        <v>427</v>
      </c>
      <c r="E82" s="208"/>
      <c r="F82" s="215"/>
      <c r="G82" s="216"/>
      <c r="H82" s="215"/>
      <c r="I82" s="208"/>
      <c r="K82" s="346" t="s">
        <v>660</v>
      </c>
    </row>
    <row r="83" spans="1:11" ht="12.75" x14ac:dyDescent="0.2">
      <c r="A83" s="230"/>
      <c r="B83" s="217" t="s">
        <v>524</v>
      </c>
      <c r="C83" s="208"/>
      <c r="D83" s="213" t="s">
        <v>429</v>
      </c>
      <c r="E83" s="208"/>
      <c r="F83" s="215"/>
      <c r="G83" s="216"/>
      <c r="H83" s="215"/>
      <c r="I83" s="208"/>
      <c r="K83" s="346" t="s">
        <v>660</v>
      </c>
    </row>
    <row r="84" spans="1:11" ht="12.75" x14ac:dyDescent="0.2">
      <c r="A84" s="230"/>
      <c r="B84" s="225" t="s">
        <v>525</v>
      </c>
      <c r="C84" s="208"/>
      <c r="D84" s="213" t="s">
        <v>431</v>
      </c>
      <c r="E84" s="208"/>
      <c r="F84" s="215"/>
      <c r="G84" s="216"/>
      <c r="H84" s="215"/>
      <c r="I84" s="208"/>
      <c r="K84" s="346" t="s">
        <v>660</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526</v>
      </c>
      <c r="C86" s="240"/>
      <c r="D86" s="241"/>
      <c r="E86" s="242"/>
      <c r="F86" s="243"/>
      <c r="G86" s="244"/>
      <c r="H86" s="243"/>
      <c r="I86" s="244"/>
    </row>
    <row r="87" spans="1:11" ht="12.75" x14ac:dyDescent="0.2">
      <c r="A87" s="230"/>
      <c r="B87" s="245" t="s">
        <v>527</v>
      </c>
      <c r="C87" s="212"/>
      <c r="D87" s="213" t="s">
        <v>528</v>
      </c>
      <c r="E87" s="214"/>
      <c r="F87" s="246">
        <f>SUM(F7:F9,F11:F17,F19:F29,F32:F35,F37:F45,F47,F49:F52,)</f>
        <v>0</v>
      </c>
      <c r="G87" s="216"/>
      <c r="H87" s="246">
        <f>SUM(H7:H9,H11:H17,H19:H29,H32:H35,H37:H45,H47,H49:H52,)</f>
        <v>0</v>
      </c>
      <c r="I87" s="208"/>
    </row>
    <row r="88" spans="1:11" ht="13.5" thickBot="1" x14ac:dyDescent="0.25">
      <c r="A88" s="230"/>
      <c r="B88" s="247" t="s">
        <v>529</v>
      </c>
      <c r="C88" s="244"/>
      <c r="D88" s="248" t="s">
        <v>530</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6" t="str">
        <f>VLOOKUP('4.Informatie'!$C$8,'8.Akkoordverklaring'!$I$66:$J$72,2,0)</f>
        <v>Verklaring Iv3 bij begroting 2021, provincie Limburg</v>
      </c>
      <c r="B1" s="526"/>
      <c r="C1" s="452" t="s">
        <v>531</v>
      </c>
      <c r="D1" s="452"/>
      <c r="E1" s="3" t="s">
        <v>620</v>
      </c>
      <c r="F1" s="3" t="s">
        <v>625</v>
      </c>
    </row>
    <row r="2" spans="1:10" ht="15" customHeight="1" x14ac:dyDescent="0.2">
      <c r="A2" s="524"/>
      <c r="B2" s="524"/>
      <c r="C2" s="524"/>
      <c r="D2" s="524"/>
    </row>
    <row r="3" spans="1:10" s="22" customFormat="1" ht="24.75" customHeight="1" x14ac:dyDescent="0.2">
      <c r="A3" s="269" t="s">
        <v>720</v>
      </c>
      <c r="B3" s="269"/>
      <c r="C3" s="270"/>
      <c r="D3" s="271"/>
    </row>
    <row r="4" spans="1:10" ht="79.5" customHeight="1" x14ac:dyDescent="0.2">
      <c r="A4" s="527" t="s">
        <v>732</v>
      </c>
      <c r="B4" s="527"/>
      <c r="C4" s="528"/>
      <c r="D4" s="528"/>
    </row>
    <row r="5" spans="1:10" x14ac:dyDescent="0.2">
      <c r="A5" s="525" t="str">
        <f>"Het betreft de informatie over: "&amp;VLOOKUP('4.Informatie'!$C$8,'8.Akkoordverklaring'!$I$67:$K$72,2,0)</f>
        <v>Het betreft de informatie over: Verklaring Iv3 bij begroting 2021, provincie Limburg</v>
      </c>
      <c r="B5" s="525"/>
      <c r="C5" s="525"/>
      <c r="D5" s="525"/>
      <c r="E5" s="3" t="s">
        <v>620</v>
      </c>
      <c r="F5" s="3" t="s">
        <v>625</v>
      </c>
    </row>
    <row r="6" spans="1:10" x14ac:dyDescent="0.2">
      <c r="A6" s="274"/>
      <c r="B6" s="274"/>
      <c r="C6" s="274"/>
      <c r="D6" s="275"/>
      <c r="F6" s="269"/>
      <c r="H6" s="256"/>
      <c r="I6" s="255"/>
      <c r="J6" s="255"/>
    </row>
    <row r="7" spans="1:10" ht="25.5" customHeight="1" x14ac:dyDescent="0.2">
      <c r="A7" s="529" t="s">
        <v>532</v>
      </c>
      <c r="B7" s="529"/>
      <c r="C7" s="529"/>
      <c r="D7" s="529"/>
      <c r="F7" s="269"/>
      <c r="H7" s="255"/>
      <c r="I7" s="255"/>
      <c r="J7" s="255"/>
    </row>
    <row r="8" spans="1:10" ht="12.75" customHeight="1" x14ac:dyDescent="0.2">
      <c r="A8" s="274"/>
      <c r="B8" s="274"/>
      <c r="C8" s="274"/>
      <c r="D8" s="275"/>
      <c r="F8" s="269"/>
      <c r="H8" s="255"/>
      <c r="I8" s="255"/>
      <c r="J8" s="255"/>
    </row>
    <row r="9" spans="1:10" ht="45.75" customHeight="1" x14ac:dyDescent="0.2">
      <c r="A9" s="276" t="s">
        <v>26</v>
      </c>
      <c r="B9" s="530" t="s">
        <v>733</v>
      </c>
      <c r="C9" s="531"/>
      <c r="D9" s="531"/>
      <c r="F9" s="269"/>
      <c r="H9" s="255"/>
      <c r="I9" s="255"/>
      <c r="J9" s="255"/>
    </row>
    <row r="10" spans="1:10" ht="39" customHeight="1" x14ac:dyDescent="0.2">
      <c r="A10" s="277"/>
      <c r="B10" s="273" t="s">
        <v>555</v>
      </c>
      <c r="C10" s="521" t="s">
        <v>750</v>
      </c>
      <c r="D10" s="522"/>
      <c r="F10" s="269"/>
    </row>
    <row r="11" spans="1:10" ht="39" customHeight="1" x14ac:dyDescent="0.2">
      <c r="A11" s="274"/>
      <c r="B11" s="273" t="s">
        <v>555</v>
      </c>
      <c r="C11" s="521" t="s">
        <v>749</v>
      </c>
      <c r="D11" s="522"/>
      <c r="F11" s="269"/>
    </row>
    <row r="12" spans="1:10" ht="54" customHeight="1" x14ac:dyDescent="0.2">
      <c r="A12" s="274"/>
      <c r="B12" s="273" t="s">
        <v>555</v>
      </c>
      <c r="C12" s="521" t="s">
        <v>751</v>
      </c>
      <c r="D12" s="522"/>
    </row>
    <row r="13" spans="1:10" ht="77.25" customHeight="1" x14ac:dyDescent="0.2">
      <c r="A13" s="276" t="str">
        <f>IF('4.Informatie'!$C$8=0,"","-")</f>
        <v/>
      </c>
      <c r="B13" s="523" t="str">
        <f>VLOOKUP('4.Informatie'!$C$8,'8.Akkoordverklaring'!$I$67:$L$72,4,0)</f>
        <v xml:space="preserve"> </v>
      </c>
      <c r="C13" s="523"/>
      <c r="D13" s="523"/>
      <c r="E13" s="38" t="s">
        <v>620</v>
      </c>
      <c r="F13" s="38" t="s">
        <v>653</v>
      </c>
    </row>
    <row r="14" spans="1:10" x14ac:dyDescent="0.2">
      <c r="B14" s="3"/>
    </row>
    <row r="15" spans="1:10" x14ac:dyDescent="0.2">
      <c r="B15" s="3"/>
    </row>
    <row r="16" spans="1:10" x14ac:dyDescent="0.2">
      <c r="A16" s="26" t="s">
        <v>533</v>
      </c>
      <c r="B16" s="3"/>
    </row>
    <row r="18" spans="1:2" x14ac:dyDescent="0.2">
      <c r="A18" s="26" t="s">
        <v>534</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622</v>
      </c>
      <c r="K66" s="22" t="s">
        <v>623</v>
      </c>
      <c r="L66" s="22" t="s">
        <v>624</v>
      </c>
    </row>
    <row r="67" spans="9:12" x14ac:dyDescent="0.2">
      <c r="I67" s="3">
        <v>0</v>
      </c>
      <c r="J67" s="279" t="str">
        <f>"Verklaring Iv3 bij begroting "&amp;'4.Informatie'!$C$7&amp;", provincie "&amp;'4.Informatie'!$C$5</f>
        <v>Verklaring Iv3 bij begroting 2021, provincie Limburg</v>
      </c>
      <c r="K67" s="269" t="str">
        <f>"de begroting van het jaar "&amp;'4.Informatie'!$C$7</f>
        <v>de begroting van het jaar 2021</v>
      </c>
      <c r="L67" s="3" t="s">
        <v>621</v>
      </c>
    </row>
    <row r="68" spans="9:12" x14ac:dyDescent="0.2">
      <c r="I68" s="3">
        <v>1</v>
      </c>
      <c r="J68" s="279" t="str">
        <f>"Verklaring Iv3 bij kwartaalrapportage "&amp;'4.Informatie'!$C$7&amp;", provincie "&amp;'4.Informatie'!$C$5</f>
        <v>Verklaring Iv3 bij kwartaalrapportage 2021, provincie Limburg</v>
      </c>
      <c r="K68" s="269" t="str">
        <f>"het eerste kwartaal van het jaar "&amp;'4.Informatie'!$C$7</f>
        <v>het eerste kwartaal van het jaar 2021</v>
      </c>
      <c r="L68" s="280" t="s">
        <v>752</v>
      </c>
    </row>
    <row r="69" spans="9:12" x14ac:dyDescent="0.2">
      <c r="I69" s="3">
        <v>2</v>
      </c>
      <c r="J69" s="279" t="str">
        <f>"Verklaring Iv3 bij kwartaalrapportage "&amp;'4.Informatie'!$C$7&amp;", provincie "&amp;'4.Informatie'!$C$5</f>
        <v>Verklaring Iv3 bij kwartaalrapportage 2021, provincie Limburg</v>
      </c>
      <c r="K69" s="269" t="str">
        <f>"het tweede kwartaal van het jaar "&amp;'4.Informatie'!$C$7</f>
        <v>het tweede kwartaal van het jaar 2021</v>
      </c>
      <c r="L69" s="280" t="s">
        <v>752</v>
      </c>
    </row>
    <row r="70" spans="9:12" x14ac:dyDescent="0.2">
      <c r="I70" s="3">
        <v>3</v>
      </c>
      <c r="J70" s="279" t="str">
        <f>"Verklaring Iv3 bij kwartaalrapportage "&amp;'4.Informatie'!$C$7&amp;", provincie "&amp;'4.Informatie'!$C$5</f>
        <v>Verklaring Iv3 bij kwartaalrapportage 2021, provincie Limburg</v>
      </c>
      <c r="K70" s="269" t="str">
        <f>"het derde kwartaal van het jaar "&amp;'4.Informatie'!$C$7</f>
        <v>het derde kwartaal van het jaar 2021</v>
      </c>
      <c r="L70" s="280" t="s">
        <v>752</v>
      </c>
    </row>
    <row r="71" spans="9:12" x14ac:dyDescent="0.2">
      <c r="I71" s="338">
        <v>4</v>
      </c>
      <c r="J71" s="279" t="str">
        <f>"Verklaring Iv3 bij kwartaalrapportage "&amp;'4.Informatie'!$C$7&amp;", provincie "&amp;'4.Informatie'!$C$5</f>
        <v>Verklaring Iv3 bij kwartaalrapportage 2021, provincie Limburg</v>
      </c>
      <c r="K71" s="269" t="str">
        <f>"het vierde kwartaal van het jaar "&amp;'4.Informatie'!$C$7</f>
        <v>het vierde kwartaal van het jaar 2021</v>
      </c>
      <c r="L71" s="280" t="s">
        <v>752</v>
      </c>
    </row>
    <row r="72" spans="9:12" x14ac:dyDescent="0.2">
      <c r="I72" s="3">
        <v>5</v>
      </c>
      <c r="J72" s="279" t="str">
        <f>"Verklaring Iv3 bij jaarrapportage "&amp;'4.Informatie'!$C$7&amp;", provincie "&amp;'4.Informatie'!$C$5</f>
        <v>Verklaring Iv3 bij jaarrapportage 2021, provincie Limburg</v>
      </c>
      <c r="K72" s="269" t="str">
        <f>"de rekening van het jaar "&amp;'4.Informatie'!$C$7</f>
        <v>de rekening van het jaar 2021</v>
      </c>
      <c r="L72" s="280" t="s">
        <v>753</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9" t="s">
        <v>554</v>
      </c>
      <c r="B1" s="540"/>
      <c r="C1" s="540"/>
      <c r="D1" s="540"/>
      <c r="E1" s="540"/>
    </row>
    <row r="2" spans="1:7" ht="7.5" customHeight="1" x14ac:dyDescent="0.25">
      <c r="A2" s="529"/>
      <c r="B2" s="541"/>
      <c r="C2" s="541"/>
      <c r="D2" s="541"/>
      <c r="E2" s="541"/>
    </row>
    <row r="3" spans="1:7" ht="28.5" customHeight="1" x14ac:dyDescent="0.25">
      <c r="A3" s="535" t="s">
        <v>744</v>
      </c>
      <c r="B3" s="536"/>
      <c r="C3" s="536"/>
      <c r="D3" s="536"/>
      <c r="E3" s="536"/>
    </row>
    <row r="4" spans="1:7" ht="7.5" customHeight="1" x14ac:dyDescent="0.25">
      <c r="A4" s="351"/>
      <c r="B4" s="352"/>
      <c r="C4" s="352"/>
      <c r="D4" s="352"/>
      <c r="E4" s="352"/>
    </row>
    <row r="5" spans="1:7" ht="79.5" customHeight="1" x14ac:dyDescent="0.2">
      <c r="A5" s="542" t="s">
        <v>721</v>
      </c>
      <c r="B5" s="433"/>
      <c r="C5" s="433"/>
      <c r="D5" s="433"/>
      <c r="E5" s="433"/>
    </row>
    <row r="6" spans="1:7" ht="7.5" customHeight="1" x14ac:dyDescent="0.25">
      <c r="A6" s="535"/>
      <c r="B6" s="536"/>
      <c r="C6" s="536"/>
      <c r="D6" s="536"/>
      <c r="E6" s="536"/>
    </row>
    <row r="7" spans="1:7" ht="93" customHeight="1" x14ac:dyDescent="0.2">
      <c r="A7" s="533" t="s">
        <v>678</v>
      </c>
      <c r="B7" s="534"/>
      <c r="C7" s="534"/>
      <c r="D7" s="534"/>
      <c r="E7" s="534"/>
    </row>
    <row r="8" spans="1:7" ht="7.5" customHeight="1" x14ac:dyDescent="0.25">
      <c r="A8" s="351"/>
      <c r="B8" s="352"/>
      <c r="C8" s="352"/>
      <c r="D8" s="352"/>
      <c r="E8" s="352"/>
    </row>
    <row r="9" spans="1:7" ht="66.75" customHeight="1" x14ac:dyDescent="0.25">
      <c r="A9" s="535" t="s">
        <v>665</v>
      </c>
      <c r="B9" s="536"/>
      <c r="C9" s="536"/>
      <c r="D9" s="536"/>
      <c r="E9" s="536"/>
    </row>
    <row r="10" spans="1:7" x14ac:dyDescent="0.2">
      <c r="A10" s="270"/>
      <c r="B10" s="270"/>
      <c r="C10" s="270"/>
      <c r="D10" s="270"/>
      <c r="E10" s="270"/>
    </row>
    <row r="11" spans="1:7" x14ac:dyDescent="0.2">
      <c r="A11" s="272"/>
      <c r="B11" s="272"/>
      <c r="C11" s="272"/>
      <c r="D11" s="272"/>
      <c r="E11" s="272"/>
    </row>
    <row r="12" spans="1:7" x14ac:dyDescent="0.2">
      <c r="A12" s="281" t="s">
        <v>556</v>
      </c>
      <c r="B12" s="282"/>
      <c r="C12" s="292"/>
      <c r="D12" s="292"/>
      <c r="E12" s="292"/>
      <c r="F12" s="292"/>
      <c r="G12" s="292"/>
    </row>
    <row r="13" spans="1:7" ht="41.25" customHeight="1" x14ac:dyDescent="0.2">
      <c r="A13" s="349" t="s">
        <v>658</v>
      </c>
      <c r="B13" s="283" t="s">
        <v>557</v>
      </c>
      <c r="C13" s="339" t="s">
        <v>63</v>
      </c>
      <c r="D13" s="340" t="s">
        <v>559</v>
      </c>
      <c r="E13" s="340" t="s">
        <v>558</v>
      </c>
      <c r="F13" s="341" t="s">
        <v>654</v>
      </c>
      <c r="G13" s="292"/>
    </row>
    <row r="14" spans="1:7" x14ac:dyDescent="0.2">
      <c r="A14" s="292"/>
      <c r="B14" s="293">
        <v>1</v>
      </c>
      <c r="C14" s="284" t="s">
        <v>560</v>
      </c>
      <c r="D14" s="285" t="str">
        <f>+D32</f>
        <v>nvt</v>
      </c>
      <c r="E14" s="324" t="str">
        <f>+D31</f>
        <v>-</v>
      </c>
      <c r="F14" s="285" t="s">
        <v>634</v>
      </c>
      <c r="G14" s="292"/>
    </row>
    <row r="15" spans="1:7" x14ac:dyDescent="0.2">
      <c r="A15" s="292"/>
      <c r="B15" s="293">
        <v>2</v>
      </c>
      <c r="C15" s="296" t="s">
        <v>731</v>
      </c>
      <c r="D15" s="294" t="str">
        <f>+D85</f>
        <v>nvt</v>
      </c>
      <c r="E15" s="324" t="str">
        <f>+F84</f>
        <v>-</v>
      </c>
      <c r="F15" s="294" t="s">
        <v>634</v>
      </c>
      <c r="G15" s="292"/>
    </row>
    <row r="16" spans="1:7" x14ac:dyDescent="0.2">
      <c r="A16" s="292"/>
      <c r="B16" s="293">
        <v>3</v>
      </c>
      <c r="C16" s="284" t="s">
        <v>561</v>
      </c>
      <c r="D16" s="294" t="str">
        <f>+D156</f>
        <v>nvt</v>
      </c>
      <c r="E16" s="324" t="str">
        <f>+K155</f>
        <v>-</v>
      </c>
      <c r="F16" s="294" t="s">
        <v>635</v>
      </c>
      <c r="G16" s="292"/>
    </row>
    <row r="17" spans="1:7" x14ac:dyDescent="0.2">
      <c r="A17" s="292"/>
      <c r="B17" s="293">
        <v>4</v>
      </c>
      <c r="C17" s="284" t="s">
        <v>562</v>
      </c>
      <c r="D17" s="294" t="str">
        <f>+D170</f>
        <v>nvt</v>
      </c>
      <c r="E17" s="324" t="str">
        <f>+F169</f>
        <v>-</v>
      </c>
      <c r="F17" s="294" t="s">
        <v>634</v>
      </c>
      <c r="G17" s="292"/>
    </row>
    <row r="18" spans="1:7" x14ac:dyDescent="0.2">
      <c r="A18" s="292"/>
      <c r="B18" s="293">
        <v>5</v>
      </c>
      <c r="C18" s="284" t="s">
        <v>563</v>
      </c>
      <c r="D18" s="294" t="str">
        <f>+D184</f>
        <v>nvt</v>
      </c>
      <c r="E18" s="324" t="str">
        <f>+F183</f>
        <v>-</v>
      </c>
      <c r="F18" s="294" t="s">
        <v>634</v>
      </c>
      <c r="G18" s="292"/>
    </row>
    <row r="19" spans="1:7" ht="25.5" customHeight="1" x14ac:dyDescent="0.2">
      <c r="A19" s="292"/>
      <c r="B19" s="360">
        <v>6</v>
      </c>
      <c r="C19" s="363" t="s">
        <v>677</v>
      </c>
      <c r="D19" s="361" t="str">
        <f>+D193</f>
        <v>voldoende</v>
      </c>
      <c r="E19" s="362">
        <f>+F191</f>
        <v>3</v>
      </c>
      <c r="F19" s="361" t="s">
        <v>636</v>
      </c>
      <c r="G19" s="292"/>
    </row>
    <row r="20" spans="1:7" x14ac:dyDescent="0.2">
      <c r="A20" s="292"/>
      <c r="B20" s="293">
        <v>7</v>
      </c>
      <c r="C20" s="284" t="s">
        <v>564</v>
      </c>
      <c r="D20" s="294" t="str">
        <f>+D202</f>
        <v>nvt</v>
      </c>
      <c r="E20" s="325" t="str">
        <f>+F200</f>
        <v>-</v>
      </c>
      <c r="F20" s="294" t="s">
        <v>637</v>
      </c>
      <c r="G20" s="292"/>
    </row>
    <row r="21" spans="1:7" x14ac:dyDescent="0.2">
      <c r="A21" s="292"/>
      <c r="B21" s="293">
        <v>8</v>
      </c>
      <c r="C21" s="284" t="s">
        <v>565</v>
      </c>
      <c r="D21" s="294" t="str">
        <f>+D211</f>
        <v>nvt</v>
      </c>
      <c r="E21" s="325" t="str">
        <f>+F209</f>
        <v>-</v>
      </c>
      <c r="F21" s="294" t="s">
        <v>637</v>
      </c>
      <c r="G21" s="292"/>
    </row>
    <row r="22" spans="1:7" x14ac:dyDescent="0.2">
      <c r="A22" s="292"/>
      <c r="B22" s="293">
        <v>9</v>
      </c>
      <c r="C22" s="284" t="s">
        <v>566</v>
      </c>
      <c r="D22" s="294" t="str">
        <f>+D221</f>
        <v>nvt</v>
      </c>
      <c r="E22" s="325" t="str">
        <f>+F219</f>
        <v>-</v>
      </c>
      <c r="F22" s="322" t="s">
        <v>634</v>
      </c>
      <c r="G22" s="292"/>
    </row>
    <row r="23" spans="1:7" x14ac:dyDescent="0.2">
      <c r="A23" s="292"/>
      <c r="B23" s="295"/>
      <c r="C23" s="286" t="s">
        <v>567</v>
      </c>
      <c r="D23" s="537" t="str">
        <f>+IF(OR(D14="onvoldoende",D15="onvoldoende",D16="onvoldoende",D17="onvoldoende",D18="onvoldoende",D19="onvoldoende",D20="onvoldoende",D21="onvoldoende",D22="onvoldoende"),"onvoldoende","voldoende")</f>
        <v>voldoende</v>
      </c>
      <c r="E23" s="537"/>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568</v>
      </c>
      <c r="B26" s="292"/>
      <c r="C26" s="292" t="s">
        <v>560</v>
      </c>
      <c r="D26" s="292"/>
      <c r="E26" s="292"/>
      <c r="F26" s="292"/>
    </row>
    <row r="27" spans="1:7" x14ac:dyDescent="0.2">
      <c r="A27" s="292"/>
      <c r="B27" s="284" t="s">
        <v>569</v>
      </c>
      <c r="C27" s="284" t="s">
        <v>570</v>
      </c>
      <c r="D27" s="543" t="str">
        <f>IF('4.Informatie'!C8=0,"-",SUM('5.Verdelingsmatrix lasten'!$C$160:$AE$160))</f>
        <v>-</v>
      </c>
      <c r="E27" s="543"/>
      <c r="F27" s="292"/>
    </row>
    <row r="28" spans="1:7" x14ac:dyDescent="0.2">
      <c r="A28" s="292"/>
      <c r="B28" s="284" t="s">
        <v>571</v>
      </c>
      <c r="C28" s="284" t="s">
        <v>572</v>
      </c>
      <c r="D28" s="543" t="str">
        <f>IF('4.Informatie'!C8=0,"-",SUM('6.Verdelingsmatrix baten'!$C$160:$AG$160)-'9.Eindoordeel'!$D$27)</f>
        <v>-</v>
      </c>
      <c r="E28" s="543"/>
      <c r="F28" s="292"/>
    </row>
    <row r="29" spans="1:7" x14ac:dyDescent="0.2">
      <c r="A29" s="292"/>
      <c r="B29" s="284" t="s">
        <v>573</v>
      </c>
      <c r="C29" s="284" t="s">
        <v>574</v>
      </c>
      <c r="D29" s="543" t="str">
        <f>IF('4.Informatie'!C8=0,"-",'5.Verdelingsmatrix lasten'!$AF$160-'6.Verdelingsmatrix baten'!$AH$160)</f>
        <v>-</v>
      </c>
      <c r="E29" s="543"/>
      <c r="F29" s="292"/>
    </row>
    <row r="30" spans="1:7" x14ac:dyDescent="0.2">
      <c r="A30" s="292"/>
      <c r="B30" s="284" t="s">
        <v>619</v>
      </c>
      <c r="C30" s="284" t="s">
        <v>575</v>
      </c>
      <c r="D30" s="543" t="str">
        <f>IF('4.Informatie'!C8=0,"-",ABS(D28-D29))</f>
        <v>-</v>
      </c>
      <c r="E30" s="543"/>
      <c r="F30" s="292"/>
    </row>
    <row r="31" spans="1:7" x14ac:dyDescent="0.2">
      <c r="A31" s="292"/>
      <c r="B31" s="284" t="s">
        <v>576</v>
      </c>
      <c r="C31" s="284" t="s">
        <v>577</v>
      </c>
      <c r="D31" s="538" t="str">
        <f>IF('4.Informatie'!C8=0,"-",IF(ISERROR(D30/D27),1,D30/D27))</f>
        <v>-</v>
      </c>
      <c r="E31" s="538"/>
      <c r="F31" s="292"/>
    </row>
    <row r="32" spans="1:7" x14ac:dyDescent="0.2">
      <c r="A32" s="292"/>
      <c r="B32" s="296"/>
      <c r="C32" s="288" t="s">
        <v>578</v>
      </c>
      <c r="D32" s="532" t="str">
        <f>IF('4.Informatie'!C8&lt;&gt;0,IF(D31&lt;=0.01,"voldoende","onvoldoende"),"nvt")</f>
        <v>nvt</v>
      </c>
      <c r="E32" s="532"/>
      <c r="F32" s="292"/>
    </row>
    <row r="33" spans="1:7" x14ac:dyDescent="0.2">
      <c r="A33" s="292"/>
      <c r="B33" s="292"/>
      <c r="C33" s="292"/>
      <c r="D33" s="292"/>
      <c r="E33" s="292"/>
      <c r="F33" s="292"/>
    </row>
    <row r="35" spans="1:7" x14ac:dyDescent="0.2">
      <c r="A35" s="292" t="s">
        <v>579</v>
      </c>
      <c r="B35" s="292"/>
      <c r="C35" s="292" t="s">
        <v>580</v>
      </c>
      <c r="D35" s="292"/>
      <c r="E35" s="292"/>
      <c r="F35" s="292"/>
      <c r="G35" s="292"/>
    </row>
    <row r="36" spans="1:7" x14ac:dyDescent="0.2">
      <c r="A36" s="292"/>
      <c r="B36" s="296"/>
      <c r="C36" s="293" t="s">
        <v>581</v>
      </c>
      <c r="D36" s="288" t="s">
        <v>729</v>
      </c>
      <c r="E36" s="288" t="s">
        <v>730</v>
      </c>
      <c r="F36" s="288"/>
      <c r="G36" s="292"/>
    </row>
    <row r="37" spans="1:7" x14ac:dyDescent="0.2">
      <c r="A37" s="292"/>
      <c r="B37" s="296"/>
      <c r="C37" s="293"/>
      <c r="D37" s="288" t="s">
        <v>569</v>
      </c>
      <c r="E37" s="288" t="s">
        <v>571</v>
      </c>
      <c r="F37" s="288" t="s">
        <v>582</v>
      </c>
      <c r="G37" s="292"/>
    </row>
    <row r="38" spans="1:7" x14ac:dyDescent="0.2">
      <c r="A38" s="292"/>
      <c r="B38" s="297"/>
      <c r="C38" s="295" t="s">
        <v>326</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328</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330</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332</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334</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336</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338</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340</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342</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344</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346</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358</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360</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362</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364</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366</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368</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370</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372</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374</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376</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378</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380</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382</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384</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396</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398</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400</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402</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404</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406</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408</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410</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412</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414</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670</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418</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420</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422</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424</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425</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427</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429</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431</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569</v>
      </c>
      <c r="C82" s="288" t="s">
        <v>583</v>
      </c>
      <c r="D82" s="327"/>
      <c r="E82" s="327"/>
      <c r="F82" s="329" t="str">
        <f>IF('4.Informatie'!C8=0,"-",SUM(F38:F81))</f>
        <v>-</v>
      </c>
      <c r="G82" s="292"/>
    </row>
    <row r="83" spans="1:12" x14ac:dyDescent="0.2">
      <c r="A83" s="292"/>
      <c r="B83" s="296" t="s">
        <v>571</v>
      </c>
      <c r="C83" s="288" t="s">
        <v>570</v>
      </c>
      <c r="D83" s="327"/>
      <c r="E83" s="327"/>
      <c r="F83" s="329" t="str">
        <f>$D$27</f>
        <v>-</v>
      </c>
      <c r="G83" s="292"/>
    </row>
    <row r="84" spans="1:12" x14ac:dyDescent="0.2">
      <c r="A84" s="292"/>
      <c r="B84" s="296" t="s">
        <v>584</v>
      </c>
      <c r="C84" s="288" t="s">
        <v>577</v>
      </c>
      <c r="D84" s="301"/>
      <c r="E84" s="301"/>
      <c r="F84" s="320" t="str">
        <f>IF('4.Informatie'!C8=0,"-",IF(ISERROR(F82/F83),1,F82/F83))</f>
        <v>-</v>
      </c>
      <c r="G84" s="292"/>
    </row>
    <row r="85" spans="1:12" ht="12.75" customHeight="1" x14ac:dyDescent="0.2">
      <c r="A85" s="292"/>
      <c r="B85" s="296"/>
      <c r="C85" s="288" t="s">
        <v>578</v>
      </c>
      <c r="D85" s="532" t="str">
        <f>IF('4.Informatie'!C8&lt;&gt;0,IF(F84&lt;=0.01,"voldoende","onvoldoende"),"nvt")</f>
        <v>nvt</v>
      </c>
      <c r="E85" s="532"/>
      <c r="F85" s="532"/>
      <c r="G85" s="292"/>
    </row>
    <row r="86" spans="1:12" x14ac:dyDescent="0.2">
      <c r="A86" s="292"/>
      <c r="B86" s="292"/>
      <c r="C86" s="292"/>
      <c r="D86" s="292"/>
      <c r="E86" s="292"/>
      <c r="F86" s="292"/>
      <c r="G86" s="292"/>
    </row>
    <row r="88" spans="1:12" x14ac:dyDescent="0.2">
      <c r="A88" s="292" t="s">
        <v>585</v>
      </c>
      <c r="B88" s="292"/>
      <c r="C88" s="292" t="s">
        <v>561</v>
      </c>
      <c r="D88" s="292"/>
      <c r="E88" s="292"/>
      <c r="F88" s="292"/>
      <c r="G88" s="292"/>
      <c r="H88" s="292"/>
      <c r="I88" s="292"/>
      <c r="J88" s="292"/>
      <c r="K88" s="292"/>
      <c r="L88" s="292"/>
    </row>
    <row r="89" spans="1:12" x14ac:dyDescent="0.2">
      <c r="A89" s="292"/>
      <c r="B89" s="296"/>
      <c r="C89" s="296"/>
      <c r="D89" s="302" t="s">
        <v>586</v>
      </c>
      <c r="E89" s="302" t="s">
        <v>456</v>
      </c>
      <c r="F89" s="302"/>
      <c r="G89" s="302" t="s">
        <v>587</v>
      </c>
      <c r="H89" s="302" t="s">
        <v>588</v>
      </c>
      <c r="I89" s="288" t="s">
        <v>589</v>
      </c>
      <c r="J89" s="302" t="s">
        <v>590</v>
      </c>
      <c r="K89" s="302" t="s">
        <v>591</v>
      </c>
      <c r="L89" s="292"/>
    </row>
    <row r="90" spans="1:12" x14ac:dyDescent="0.2">
      <c r="A90" s="292"/>
      <c r="B90" s="296"/>
      <c r="C90" s="293" t="s">
        <v>581</v>
      </c>
      <c r="D90" s="302" t="s">
        <v>569</v>
      </c>
      <c r="E90" s="302" t="s">
        <v>571</v>
      </c>
      <c r="F90" s="302" t="s">
        <v>592</v>
      </c>
      <c r="G90" s="302" t="s">
        <v>593</v>
      </c>
      <c r="H90" s="302" t="s">
        <v>594</v>
      </c>
      <c r="I90" s="288" t="s">
        <v>595</v>
      </c>
      <c r="J90" s="302" t="s">
        <v>596</v>
      </c>
      <c r="K90" s="302" t="s">
        <v>597</v>
      </c>
      <c r="L90" s="292"/>
    </row>
    <row r="91" spans="1:12" x14ac:dyDescent="0.2">
      <c r="A91" s="292"/>
      <c r="B91" s="297"/>
      <c r="C91" s="295" t="s">
        <v>306</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308</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310</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312</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314</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316</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318</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320</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322</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324</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326</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328</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330</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332</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334</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336</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338</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340</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342</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344</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346</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350</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352</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354</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358</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360</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362</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364</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366</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368</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370</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372</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374</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376</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378</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380</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382</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384</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388</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390</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392</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394</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396</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398</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400</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402</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404</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406</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408</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410</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412</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414</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670</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418</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420</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422</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424</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425</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427</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429</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431</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569</v>
      </c>
      <c r="C153" s="302" t="s">
        <v>598</v>
      </c>
      <c r="D153" s="327"/>
      <c r="E153" s="327"/>
      <c r="F153" s="327"/>
      <c r="G153" s="327"/>
      <c r="H153" s="327"/>
      <c r="I153" s="327"/>
      <c r="J153" s="329" t="str">
        <f>IF('4.Informatie'!C8=0,"-",SUM(J91:J152))</f>
        <v>-</v>
      </c>
      <c r="K153" s="329"/>
      <c r="L153" s="292"/>
    </row>
    <row r="154" spans="1:12" x14ac:dyDescent="0.2">
      <c r="A154" s="292"/>
      <c r="B154" s="284" t="s">
        <v>571</v>
      </c>
      <c r="C154" s="302" t="s">
        <v>599</v>
      </c>
      <c r="D154" s="327"/>
      <c r="E154" s="327"/>
      <c r="F154" s="327"/>
      <c r="G154" s="327"/>
      <c r="H154" s="327"/>
      <c r="I154" s="327"/>
      <c r="J154" s="329"/>
      <c r="K154" s="329" t="str">
        <f>IF('4.Informatie'!C8=0,"-",SUM(K91:K152)/2)</f>
        <v>-</v>
      </c>
      <c r="L154" s="292"/>
    </row>
    <row r="155" spans="1:12" x14ac:dyDescent="0.2">
      <c r="A155" s="292"/>
      <c r="B155" s="284" t="s">
        <v>584</v>
      </c>
      <c r="C155" s="288" t="s">
        <v>577</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578</v>
      </c>
      <c r="D156" s="532" t="str">
        <f>IF('4.Informatie'!C8&lt;&gt;0,IF(OR(K155="primo leeg",K155="primo activa leeg",K155="primo passiva leeg"),"onvoldoende",IF(K155&lt;=0.01,"voldoende","onvoldoende")), "nvt")</f>
        <v>nvt</v>
      </c>
      <c r="E156" s="532"/>
      <c r="F156" s="532"/>
      <c r="G156" s="532"/>
      <c r="H156" s="532"/>
      <c r="I156" s="532"/>
      <c r="J156" s="532"/>
      <c r="K156" s="532"/>
      <c r="L156" s="292"/>
    </row>
    <row r="157" spans="1:12" x14ac:dyDescent="0.2">
      <c r="A157" s="292"/>
      <c r="B157" s="292"/>
      <c r="C157" s="292"/>
      <c r="D157" s="292"/>
      <c r="E157" s="292"/>
      <c r="F157" s="292"/>
      <c r="G157" s="292"/>
      <c r="H157" s="292"/>
      <c r="I157" s="292"/>
      <c r="J157" s="292"/>
      <c r="K157" s="292"/>
      <c r="L157" s="292"/>
    </row>
    <row r="159" spans="1:12" x14ac:dyDescent="0.2">
      <c r="A159" s="287" t="s">
        <v>600</v>
      </c>
      <c r="B159" s="292"/>
      <c r="C159" s="292" t="s">
        <v>562</v>
      </c>
      <c r="D159" s="292"/>
      <c r="E159" s="292"/>
      <c r="F159" s="292"/>
      <c r="G159" s="292"/>
    </row>
    <row r="160" spans="1:12" x14ac:dyDescent="0.2">
      <c r="A160" s="292"/>
      <c r="B160" s="296"/>
      <c r="C160" s="296"/>
      <c r="D160" s="302" t="s">
        <v>587</v>
      </c>
      <c r="E160" s="302" t="s">
        <v>588</v>
      </c>
      <c r="F160" s="302"/>
      <c r="G160" s="303"/>
    </row>
    <row r="161" spans="1:7" x14ac:dyDescent="0.2">
      <c r="A161" s="292"/>
      <c r="B161" s="296"/>
      <c r="C161" s="296"/>
      <c r="D161" s="288" t="s">
        <v>569</v>
      </c>
      <c r="E161" s="288" t="s">
        <v>571</v>
      </c>
      <c r="F161" s="288" t="s">
        <v>601</v>
      </c>
      <c r="G161" s="289"/>
    </row>
    <row r="162" spans="1:7" x14ac:dyDescent="0.2">
      <c r="A162" s="292"/>
      <c r="B162" s="297"/>
      <c r="C162" s="295" t="s">
        <v>147</v>
      </c>
      <c r="D162" s="326">
        <f>+'5.Verdelingsmatrix lasten'!$AG$160</f>
        <v>144659</v>
      </c>
      <c r="E162" s="326">
        <f>+'6.Verdelingsmatrix baten'!$AI$160</f>
        <v>169518</v>
      </c>
      <c r="F162" s="326">
        <f>+ABS(D162-E162)</f>
        <v>24859</v>
      </c>
      <c r="G162" s="292"/>
    </row>
    <row r="163" spans="1:7" x14ac:dyDescent="0.2">
      <c r="A163" s="292"/>
      <c r="B163" s="296"/>
      <c r="C163" s="293" t="s">
        <v>148</v>
      </c>
      <c r="D163" s="327">
        <f>+'5.Verdelingsmatrix lasten'!$AH$160</f>
        <v>5871</v>
      </c>
      <c r="E163" s="327">
        <f>+'6.Verdelingsmatrix baten'!$AJ$160</f>
        <v>0</v>
      </c>
      <c r="F163" s="327">
        <f>+ABS(D163-E163)</f>
        <v>5871</v>
      </c>
      <c r="G163" s="292"/>
    </row>
    <row r="164" spans="1:7" x14ac:dyDescent="0.2">
      <c r="A164" s="292"/>
      <c r="B164" s="296"/>
      <c r="C164" s="290" t="s">
        <v>149</v>
      </c>
      <c r="D164" s="327">
        <f>+'5.Verdelingsmatrix lasten'!$AI$160</f>
        <v>25194</v>
      </c>
      <c r="E164" s="327">
        <f>+'6.Verdelingsmatrix baten'!$AK$160</f>
        <v>0</v>
      </c>
      <c r="F164" s="327">
        <f>+ABS(D164-E164)</f>
        <v>25194</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0</v>
      </c>
      <c r="E166" s="328">
        <f>+'6.Verdelingsmatrix baten'!$AM$160</f>
        <v>0</v>
      </c>
      <c r="F166" s="328">
        <f>+ABS(D166-E166)</f>
        <v>0</v>
      </c>
      <c r="G166" s="292"/>
    </row>
    <row r="167" spans="1:7" x14ac:dyDescent="0.2">
      <c r="A167" s="292"/>
      <c r="B167" s="284" t="s">
        <v>569</v>
      </c>
      <c r="C167" s="288" t="s">
        <v>602</v>
      </c>
      <c r="D167" s="327"/>
      <c r="E167" s="327"/>
      <c r="F167" s="329" t="str">
        <f>IF('4.Informatie'!C8=0,"-",SUM($F$162:$F$166))</f>
        <v>-</v>
      </c>
      <c r="G167" s="292"/>
    </row>
    <row r="168" spans="1:7" x14ac:dyDescent="0.2">
      <c r="A168" s="292"/>
      <c r="B168" s="284" t="s">
        <v>571</v>
      </c>
      <c r="C168" s="288" t="s">
        <v>570</v>
      </c>
      <c r="D168" s="327"/>
      <c r="E168" s="327"/>
      <c r="F168" s="329" t="str">
        <f>+$D$27</f>
        <v>-</v>
      </c>
      <c r="G168" s="292"/>
    </row>
    <row r="169" spans="1:7" x14ac:dyDescent="0.2">
      <c r="A169" s="292"/>
      <c r="B169" s="284" t="s">
        <v>584</v>
      </c>
      <c r="C169" s="288" t="s">
        <v>577</v>
      </c>
      <c r="D169" s="301"/>
      <c r="E169" s="301"/>
      <c r="F169" s="320" t="str">
        <f>IF('4.Informatie'!C8=0,"-",IF(ISERROR(F167/F168),1,F167/F168))</f>
        <v>-</v>
      </c>
      <c r="G169" s="292"/>
    </row>
    <row r="170" spans="1:7" ht="12.75" customHeight="1" x14ac:dyDescent="0.2">
      <c r="A170" s="292"/>
      <c r="B170" s="296"/>
      <c r="C170" s="288" t="s">
        <v>578</v>
      </c>
      <c r="D170" s="532" t="str">
        <f>IF('4.Informatie'!C8&lt;&gt;0,IF(F169&lt;=0.01,"voldoende","onvoldoende"),"nvt")</f>
        <v>nvt</v>
      </c>
      <c r="E170" s="532"/>
      <c r="F170" s="532"/>
      <c r="G170" s="292"/>
    </row>
    <row r="171" spans="1:7" x14ac:dyDescent="0.2">
      <c r="A171" s="292"/>
      <c r="B171" s="292"/>
      <c r="C171" s="292"/>
      <c r="D171" s="292"/>
      <c r="E171" s="292"/>
      <c r="F171" s="292"/>
      <c r="G171" s="292"/>
    </row>
    <row r="173" spans="1:7" x14ac:dyDescent="0.2">
      <c r="A173" s="287" t="s">
        <v>603</v>
      </c>
      <c r="B173" s="292"/>
      <c r="C173" s="292" t="s">
        <v>563</v>
      </c>
      <c r="D173" s="292"/>
      <c r="E173" s="292"/>
      <c r="F173" s="292"/>
      <c r="G173" s="292"/>
    </row>
    <row r="174" spans="1:7" x14ac:dyDescent="0.2">
      <c r="A174" s="292"/>
      <c r="B174" s="296"/>
      <c r="C174" s="296"/>
      <c r="D174" s="302" t="s">
        <v>587</v>
      </c>
      <c r="E174" s="302" t="s">
        <v>588</v>
      </c>
      <c r="F174" s="302"/>
      <c r="G174" s="292"/>
    </row>
    <row r="175" spans="1:7" x14ac:dyDescent="0.2">
      <c r="A175" s="292"/>
      <c r="B175" s="296"/>
      <c r="C175" s="296"/>
      <c r="D175" s="288" t="s">
        <v>569</v>
      </c>
      <c r="E175" s="288" t="s">
        <v>571</v>
      </c>
      <c r="F175" s="288" t="s">
        <v>582</v>
      </c>
      <c r="G175" s="292"/>
    </row>
    <row r="176" spans="1:7" x14ac:dyDescent="0.2">
      <c r="A176" s="292"/>
      <c r="B176" s="297"/>
      <c r="C176" s="409" t="s">
        <v>756</v>
      </c>
      <c r="D176" s="410">
        <f>+'5.Verdelingsmatrix lasten'!$AF$80</f>
        <v>0</v>
      </c>
      <c r="E176" s="410">
        <f>+'6.Verdelingsmatrix baten'!$AH$80-'6.Verdelingsmatrix baten'!$AH$8-'6.Verdelingsmatrix baten'!$AH$7</f>
        <v>0</v>
      </c>
      <c r="F176" s="410">
        <f>+ABS(D176)+ABS(E176)</f>
        <v>0</v>
      </c>
      <c r="G176" s="292"/>
    </row>
    <row r="177" spans="1:7" x14ac:dyDescent="0.2">
      <c r="A177" s="292"/>
      <c r="B177" s="296"/>
      <c r="C177" s="284" t="s">
        <v>604</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463</v>
      </c>
      <c r="D178" s="327">
        <f>SUM('5.Verdelingsmatrix lasten'!$AF$88:$AF$94)</f>
        <v>0</v>
      </c>
      <c r="E178" s="327">
        <f>+SUM('6.Verdelingsmatrix baten'!$AH$88:$AH$94)</f>
        <v>0</v>
      </c>
      <c r="F178" s="327">
        <f>+ABS(D178)+ABS(E178)</f>
        <v>0</v>
      </c>
      <c r="G178" s="292"/>
    </row>
    <row r="179" spans="1:7" x14ac:dyDescent="0.2">
      <c r="A179" s="292"/>
      <c r="B179" s="296"/>
      <c r="C179" s="296" t="s">
        <v>483</v>
      </c>
      <c r="D179" s="327">
        <f>+SUM('5.Verdelingsmatrix lasten'!$AF$109:$AF$112)</f>
        <v>0</v>
      </c>
      <c r="E179" s="327">
        <f>SUM('6.Verdelingsmatrix baten'!$AH$109:$AH$112)</f>
        <v>0</v>
      </c>
      <c r="F179" s="327">
        <f>+ABS(D179)+ABS(E179)</f>
        <v>0</v>
      </c>
      <c r="G179" s="292"/>
    </row>
    <row r="180" spans="1:7" x14ac:dyDescent="0.2">
      <c r="A180" s="292"/>
      <c r="B180" s="299"/>
      <c r="C180" s="299" t="s">
        <v>605</v>
      </c>
      <c r="D180" s="328">
        <f>+SUM('5.Verdelingsmatrix lasten'!$AF$130:$AF$133)</f>
        <v>0</v>
      </c>
      <c r="E180" s="328">
        <f>+SUM('6.Verdelingsmatrix baten'!$AH$130:$AH$133)</f>
        <v>0</v>
      </c>
      <c r="F180" s="328">
        <f>+ABS(D180)+ABS(E180)</f>
        <v>0</v>
      </c>
      <c r="G180" s="292"/>
    </row>
    <row r="181" spans="1:7" x14ac:dyDescent="0.2">
      <c r="A181" s="292"/>
      <c r="B181" s="284" t="s">
        <v>569</v>
      </c>
      <c r="C181" s="288" t="s">
        <v>602</v>
      </c>
      <c r="D181" s="327"/>
      <c r="E181" s="327"/>
      <c r="F181" s="329" t="str">
        <f>IF('4.Informatie'!C8=0,"-",SUM($F$176:$F$180))</f>
        <v>-</v>
      </c>
      <c r="G181" s="292"/>
    </row>
    <row r="182" spans="1:7" x14ac:dyDescent="0.2">
      <c r="A182" s="292"/>
      <c r="B182" s="284" t="s">
        <v>571</v>
      </c>
      <c r="C182" s="288" t="s">
        <v>570</v>
      </c>
      <c r="D182" s="327"/>
      <c r="E182" s="327"/>
      <c r="F182" s="329" t="str">
        <f>+$D$27</f>
        <v>-</v>
      </c>
      <c r="G182" s="292"/>
    </row>
    <row r="183" spans="1:7" x14ac:dyDescent="0.2">
      <c r="A183" s="292"/>
      <c r="B183" s="284" t="s">
        <v>584</v>
      </c>
      <c r="C183" s="288" t="s">
        <v>577</v>
      </c>
      <c r="D183" s="301"/>
      <c r="E183" s="301"/>
      <c r="F183" s="320" t="str">
        <f>IF('4.Informatie'!C8=0,"-",IF(ISERROR(F181/F182),1,F181/F182))</f>
        <v>-</v>
      </c>
      <c r="G183" s="292"/>
    </row>
    <row r="184" spans="1:7" ht="12.75" customHeight="1" x14ac:dyDescent="0.2">
      <c r="A184" s="292"/>
      <c r="B184" s="296"/>
      <c r="C184" s="288" t="s">
        <v>578</v>
      </c>
      <c r="D184" s="532" t="str">
        <f>IF('4.Informatie'!C8&lt;&gt;0,IF(F183&lt;=0.01,"voldoende","onvoldoende"), "nvt")</f>
        <v>nvt</v>
      </c>
      <c r="E184" s="532"/>
      <c r="F184" s="532"/>
      <c r="G184" s="292"/>
    </row>
    <row r="185" spans="1:7" x14ac:dyDescent="0.2">
      <c r="A185" s="292"/>
      <c r="B185" s="292"/>
      <c r="C185" s="292"/>
      <c r="D185" s="292"/>
      <c r="E185" s="292"/>
      <c r="F185" s="292"/>
      <c r="G185" s="292"/>
    </row>
    <row r="187" spans="1:7" x14ac:dyDescent="0.2">
      <c r="A187" s="287" t="s">
        <v>606</v>
      </c>
      <c r="B187" s="292"/>
      <c r="C187" s="292" t="s">
        <v>677</v>
      </c>
      <c r="D187" s="292"/>
      <c r="E187" s="292"/>
      <c r="F187" s="292"/>
      <c r="G187" s="292"/>
    </row>
    <row r="188" spans="1:7" x14ac:dyDescent="0.2">
      <c r="A188" s="292"/>
      <c r="B188" s="296"/>
      <c r="C188" s="296"/>
      <c r="D188" s="302" t="s">
        <v>587</v>
      </c>
      <c r="E188" s="302" t="s">
        <v>588</v>
      </c>
      <c r="F188" s="302"/>
      <c r="G188" s="292"/>
    </row>
    <row r="189" spans="1:7" x14ac:dyDescent="0.2">
      <c r="A189" s="292"/>
      <c r="B189" s="296"/>
      <c r="C189" s="296"/>
      <c r="D189" s="288" t="s">
        <v>569</v>
      </c>
      <c r="E189" s="288" t="s">
        <v>571</v>
      </c>
      <c r="F189" s="288" t="s">
        <v>607</v>
      </c>
      <c r="G189" s="292"/>
    </row>
    <row r="190" spans="1:7" x14ac:dyDescent="0.2">
      <c r="A190" s="292"/>
      <c r="B190" s="304"/>
      <c r="C190" s="291" t="s">
        <v>152</v>
      </c>
      <c r="D190" s="330">
        <f>'5.Verdelingsmatrix lasten'!$AL$80</f>
        <v>550863</v>
      </c>
      <c r="E190" s="330">
        <f>'6.Verdelingsmatrix baten'!$AN$80</f>
        <v>550866</v>
      </c>
      <c r="F190" s="331"/>
      <c r="G190" s="292"/>
    </row>
    <row r="191" spans="1:7" x14ac:dyDescent="0.2">
      <c r="A191" s="292"/>
      <c r="B191" s="284"/>
      <c r="C191" s="288" t="s">
        <v>602</v>
      </c>
      <c r="D191" s="327"/>
      <c r="E191" s="327"/>
      <c r="F191" s="327">
        <f>IF(AND('4.Informatie'!C8&gt;0,'4.Informatie'!C8&lt;5),"-",ABS(D190-E190))</f>
        <v>3</v>
      </c>
      <c r="G191" s="292"/>
    </row>
    <row r="192" spans="1:7" x14ac:dyDescent="0.2">
      <c r="A192" s="292"/>
      <c r="B192" s="284"/>
      <c r="C192" s="288" t="s">
        <v>608</v>
      </c>
      <c r="D192" s="298"/>
      <c r="E192" s="298"/>
      <c r="F192" s="298">
        <v>50</v>
      </c>
      <c r="G192" s="292"/>
    </row>
    <row r="193" spans="1:7" x14ac:dyDescent="0.2">
      <c r="A193" s="292"/>
      <c r="B193" s="296"/>
      <c r="C193" s="288" t="s">
        <v>578</v>
      </c>
      <c r="D193" s="532" t="str">
        <f>IF(AND('4.Informatie'!C8&gt;0,'4.Informatie'!C8&lt;5),"nvt",IF(OR(SUM(D190:E190)=0,F191&gt;F192),"onvoldoende","voldoende"))</f>
        <v>voldoende</v>
      </c>
      <c r="E193" s="532"/>
      <c r="F193" s="532"/>
      <c r="G193" s="292"/>
    </row>
    <row r="194" spans="1:7" x14ac:dyDescent="0.2">
      <c r="A194" s="292"/>
      <c r="B194" s="292"/>
      <c r="C194" s="292"/>
      <c r="D194" s="292"/>
      <c r="E194" s="292"/>
      <c r="F194" s="292"/>
      <c r="G194" s="292"/>
    </row>
    <row r="196" spans="1:7" x14ac:dyDescent="0.2">
      <c r="A196" s="287" t="s">
        <v>609</v>
      </c>
      <c r="B196" s="292"/>
      <c r="C196" s="292" t="s">
        <v>564</v>
      </c>
      <c r="D196" s="292"/>
      <c r="E196" s="292"/>
      <c r="F196" s="292"/>
      <c r="G196" s="292"/>
    </row>
    <row r="197" spans="1:7" x14ac:dyDescent="0.2">
      <c r="A197" s="292"/>
      <c r="B197" s="296"/>
      <c r="C197" s="296"/>
      <c r="D197" s="288" t="s">
        <v>611</v>
      </c>
      <c r="E197" s="288" t="s">
        <v>612</v>
      </c>
      <c r="F197" s="302"/>
      <c r="G197" s="292"/>
    </row>
    <row r="198" spans="1:7" x14ac:dyDescent="0.2">
      <c r="A198" s="292"/>
      <c r="B198" s="296"/>
      <c r="C198" s="296"/>
      <c r="D198" s="288" t="s">
        <v>569</v>
      </c>
      <c r="E198" s="288" t="s">
        <v>571</v>
      </c>
      <c r="F198" s="288" t="s">
        <v>607</v>
      </c>
      <c r="G198" s="292"/>
    </row>
    <row r="199" spans="1:7" x14ac:dyDescent="0.2">
      <c r="A199" s="292"/>
      <c r="B199" s="304"/>
      <c r="C199" s="291" t="s">
        <v>613</v>
      </c>
      <c r="D199" s="330">
        <f>'7.Balansstanden'!$F$87</f>
        <v>0</v>
      </c>
      <c r="E199" s="330">
        <f>'7.Balansstanden'!$F$88</f>
        <v>0</v>
      </c>
      <c r="F199" s="331"/>
      <c r="G199" s="292"/>
    </row>
    <row r="200" spans="1:7" x14ac:dyDescent="0.2">
      <c r="A200" s="292"/>
      <c r="B200" s="284"/>
      <c r="C200" s="288" t="s">
        <v>602</v>
      </c>
      <c r="D200" s="327"/>
      <c r="E200" s="327"/>
      <c r="F200" s="329" t="str">
        <f>IF('4.Informatie'!C8&lt;&gt;5,"-",ABS(D199-E199))</f>
        <v>-</v>
      </c>
      <c r="G200" s="292"/>
    </row>
    <row r="201" spans="1:7" x14ac:dyDescent="0.2">
      <c r="A201" s="292"/>
      <c r="B201" s="284"/>
      <c r="C201" s="288" t="s">
        <v>618</v>
      </c>
      <c r="D201" s="298"/>
      <c r="E201" s="298"/>
      <c r="F201" s="298">
        <v>50</v>
      </c>
      <c r="G201" s="292"/>
    </row>
    <row r="202" spans="1:7" ht="12.75" customHeight="1" x14ac:dyDescent="0.2">
      <c r="A202" s="292"/>
      <c r="B202" s="296"/>
      <c r="C202" s="288" t="s">
        <v>578</v>
      </c>
      <c r="D202" s="532" t="str">
        <f>IF('4.Informatie'!$C$8&lt;&gt;5,"nvt",IF(F200&gt;F201,"onvoldoende","voldoende"))</f>
        <v>nvt</v>
      </c>
      <c r="E202" s="532"/>
      <c r="F202" s="532"/>
      <c r="G202" s="292"/>
    </row>
    <row r="203" spans="1:7" x14ac:dyDescent="0.2">
      <c r="A203" s="292"/>
      <c r="B203" s="292"/>
      <c r="C203" s="292"/>
      <c r="D203" s="292"/>
      <c r="E203" s="292"/>
      <c r="F203" s="292"/>
      <c r="G203" s="292"/>
    </row>
    <row r="205" spans="1:7" x14ac:dyDescent="0.2">
      <c r="A205" s="287" t="s">
        <v>610</v>
      </c>
      <c r="B205" s="292"/>
      <c r="C205" s="292" t="s">
        <v>565</v>
      </c>
      <c r="D205" s="292"/>
      <c r="E205" s="292"/>
      <c r="F205" s="292"/>
      <c r="G205" s="292"/>
    </row>
    <row r="206" spans="1:7" x14ac:dyDescent="0.2">
      <c r="A206" s="292"/>
      <c r="B206" s="296"/>
      <c r="C206" s="296"/>
      <c r="D206" s="288" t="s">
        <v>611</v>
      </c>
      <c r="E206" s="288" t="s">
        <v>612</v>
      </c>
      <c r="F206" s="302"/>
      <c r="G206" s="292"/>
    </row>
    <row r="207" spans="1:7" x14ac:dyDescent="0.2">
      <c r="A207" s="292"/>
      <c r="B207" s="296"/>
      <c r="C207" s="296"/>
      <c r="D207" s="288" t="s">
        <v>569</v>
      </c>
      <c r="E207" s="288" t="s">
        <v>571</v>
      </c>
      <c r="F207" s="288" t="s">
        <v>607</v>
      </c>
      <c r="G207" s="292"/>
    </row>
    <row r="208" spans="1:7" x14ac:dyDescent="0.2">
      <c r="A208" s="292"/>
      <c r="B208" s="304"/>
      <c r="C208" s="291" t="s">
        <v>615</v>
      </c>
      <c r="D208" s="330">
        <f>'7.Balansstanden'!$H$87</f>
        <v>0</v>
      </c>
      <c r="E208" s="330">
        <f>'7.Balansstanden'!$H$88</f>
        <v>0</v>
      </c>
      <c r="F208" s="331"/>
      <c r="G208" s="292"/>
    </row>
    <row r="209" spans="1:7" x14ac:dyDescent="0.2">
      <c r="A209" s="292"/>
      <c r="B209" s="284"/>
      <c r="C209" s="288" t="s">
        <v>602</v>
      </c>
      <c r="D209" s="327"/>
      <c r="E209" s="327"/>
      <c r="F209" s="329" t="str">
        <f>IF('4.Informatie'!C8&lt;&gt;5,"-",ABS(D208-E208))</f>
        <v>-</v>
      </c>
      <c r="G209" s="292"/>
    </row>
    <row r="210" spans="1:7" x14ac:dyDescent="0.2">
      <c r="A210" s="292"/>
      <c r="B210" s="284"/>
      <c r="C210" s="288" t="s">
        <v>618</v>
      </c>
      <c r="D210" s="298"/>
      <c r="E210" s="298"/>
      <c r="F210" s="298">
        <v>50</v>
      </c>
      <c r="G210" s="292"/>
    </row>
    <row r="211" spans="1:7" x14ac:dyDescent="0.2">
      <c r="A211" s="292"/>
      <c r="B211" s="296"/>
      <c r="C211" s="288" t="s">
        <v>578</v>
      </c>
      <c r="D211" s="532" t="str">
        <f>IF('4.Informatie'!$C$8&lt;&gt;5,"nvt",IF(F209&gt;F210,"onvoldoende","voldoende"))</f>
        <v>nvt</v>
      </c>
      <c r="E211" s="532"/>
      <c r="F211" s="532"/>
      <c r="G211" s="292"/>
    </row>
    <row r="212" spans="1:7" x14ac:dyDescent="0.2">
      <c r="A212" s="292"/>
      <c r="B212" s="292"/>
      <c r="C212" s="292"/>
      <c r="D212" s="292"/>
      <c r="E212" s="292"/>
      <c r="F212" s="292"/>
      <c r="G212" s="292"/>
    </row>
    <row r="214" spans="1:7" x14ac:dyDescent="0.2">
      <c r="A214" s="287" t="s">
        <v>614</v>
      </c>
      <c r="B214" s="292"/>
      <c r="C214" s="292" t="s">
        <v>566</v>
      </c>
      <c r="D214" s="292"/>
      <c r="E214" s="292"/>
      <c r="F214" s="292"/>
      <c r="G214" s="292"/>
    </row>
    <row r="215" spans="1:7" x14ac:dyDescent="0.2">
      <c r="A215" s="292"/>
      <c r="B215" s="296"/>
      <c r="C215" s="296"/>
      <c r="D215" s="302" t="s">
        <v>587</v>
      </c>
      <c r="E215" s="302" t="s">
        <v>588</v>
      </c>
      <c r="F215" s="302"/>
      <c r="G215" s="292"/>
    </row>
    <row r="216" spans="1:7" x14ac:dyDescent="0.2">
      <c r="A216" s="292"/>
      <c r="B216" s="296"/>
      <c r="C216" s="296"/>
      <c r="D216" s="288" t="s">
        <v>569</v>
      </c>
      <c r="E216" s="288" t="s">
        <v>571</v>
      </c>
      <c r="F216" s="288" t="s">
        <v>582</v>
      </c>
      <c r="G216" s="292"/>
    </row>
    <row r="217" spans="1:7" x14ac:dyDescent="0.2">
      <c r="A217" s="292"/>
      <c r="B217" s="297"/>
      <c r="C217" s="297" t="s">
        <v>616</v>
      </c>
      <c r="D217" s="326">
        <f>+'5.Verdelingsmatrix lasten'!$U$160</f>
        <v>71590</v>
      </c>
      <c r="E217" s="326">
        <f>+'6.Verdelingsmatrix baten'!$V$160</f>
        <v>670</v>
      </c>
      <c r="F217" s="326">
        <f>+ABS(D217)+ABS(E217)</f>
        <v>72260</v>
      </c>
      <c r="G217" s="292"/>
    </row>
    <row r="218" spans="1:7" x14ac:dyDescent="0.2">
      <c r="A218" s="292"/>
      <c r="B218" s="299"/>
      <c r="C218" s="299" t="s">
        <v>617</v>
      </c>
      <c r="D218" s="328">
        <f>+'5.Verdelingsmatrix lasten'!$AD$160</f>
        <v>0</v>
      </c>
      <c r="E218" s="328">
        <f>+'6.Verdelingsmatrix baten'!$AE$160</f>
        <v>0</v>
      </c>
      <c r="F218" s="328">
        <f>+ABS(D218)+ABS(E218)</f>
        <v>0</v>
      </c>
      <c r="G218" s="292"/>
    </row>
    <row r="219" spans="1:7" x14ac:dyDescent="0.2">
      <c r="A219" s="292"/>
      <c r="B219" s="284"/>
      <c r="C219" s="288" t="s">
        <v>602</v>
      </c>
      <c r="D219" s="327"/>
      <c r="E219" s="327"/>
      <c r="F219" s="329" t="str">
        <f>IF('4.Informatie'!C8=0,"-",SUM(F217:F218))</f>
        <v>-</v>
      </c>
      <c r="G219" s="292"/>
    </row>
    <row r="220" spans="1:7" x14ac:dyDescent="0.2">
      <c r="A220" s="292"/>
      <c r="B220" s="284"/>
      <c r="C220" s="288" t="s">
        <v>618</v>
      </c>
      <c r="D220" s="298"/>
      <c r="E220" s="298"/>
      <c r="F220" s="298">
        <v>50</v>
      </c>
      <c r="G220" s="292"/>
    </row>
    <row r="221" spans="1:7" x14ac:dyDescent="0.2">
      <c r="A221" s="292"/>
      <c r="B221" s="296"/>
      <c r="C221" s="288" t="s">
        <v>578</v>
      </c>
      <c r="D221" s="532" t="str">
        <f>IF('4.Informatie'!$C$8="","onvoldoende",IF('4.Informatie'!$C$8=0,"nvt",IF(F219&gt;F220,"onvoldoende","voldoende")))</f>
        <v>nvt</v>
      </c>
      <c r="E221" s="532"/>
      <c r="F221" s="532"/>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2021-07-23T09:21:12Z</dcterms:modified>
</cp:coreProperties>
</file>